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48" i="1" l="1"/>
  <c r="C45" i="1"/>
  <c r="F1" i="1" l="1"/>
  <c r="D30" i="1" l="1"/>
  <c r="D28" i="1" s="1"/>
  <c r="D41" i="1"/>
  <c r="D7" i="1"/>
  <c r="D4" i="1" l="1"/>
  <c r="D13" i="1" l="1"/>
  <c r="F4" i="1" s="1"/>
  <c r="F13" i="1" l="1"/>
  <c r="F11" i="1"/>
  <c r="F9" i="1"/>
  <c r="F5" i="1"/>
  <c r="F3" i="1"/>
  <c r="F12" i="1"/>
  <c r="F10" i="1"/>
  <c r="F8" i="1"/>
  <c r="F6" i="1"/>
  <c r="F2" i="1"/>
  <c r="F7" i="1"/>
  <c r="D39" i="1"/>
  <c r="D36" i="1"/>
  <c r="D25" i="1"/>
  <c r="D20" i="1"/>
  <c r="D15" i="1"/>
  <c r="E3" i="1"/>
  <c r="E5" i="1"/>
  <c r="E6" i="1"/>
  <c r="E7" i="1"/>
  <c r="E11" i="1"/>
  <c r="E12" i="1"/>
  <c r="E16" i="1"/>
  <c r="E17" i="1"/>
  <c r="E18" i="1"/>
  <c r="E21" i="1"/>
  <c r="E22" i="1"/>
  <c r="E23" i="1"/>
  <c r="E26" i="1"/>
  <c r="E27" i="1"/>
  <c r="E29" i="1"/>
  <c r="E31" i="1"/>
  <c r="E32" i="1"/>
  <c r="E35" i="1"/>
  <c r="E37" i="1"/>
  <c r="E40" i="1"/>
  <c r="E44" i="1"/>
  <c r="E45" i="1"/>
  <c r="E46" i="1"/>
  <c r="E2" i="1"/>
  <c r="D19" i="1" l="1"/>
  <c r="D24" i="1"/>
  <c r="C4" i="1"/>
  <c r="C39" i="1"/>
  <c r="E39" i="1" s="1"/>
  <c r="C36" i="1"/>
  <c r="E36" i="1" s="1"/>
  <c r="C30" i="1"/>
  <c r="C28" i="1" s="1"/>
  <c r="E28" i="1" s="1"/>
  <c r="C25" i="1"/>
  <c r="E25" i="1" s="1"/>
  <c r="C15" i="1"/>
  <c r="E15" i="1" s="1"/>
  <c r="C20" i="1"/>
  <c r="C19" i="1" s="1"/>
  <c r="D47" i="1" l="1"/>
  <c r="F24" i="1" s="1"/>
  <c r="E19" i="1"/>
  <c r="E20" i="1"/>
  <c r="C13" i="1"/>
  <c r="E4" i="1"/>
  <c r="E30" i="1"/>
  <c r="C24" i="1"/>
  <c r="F19" i="1" l="1"/>
  <c r="E13" i="1"/>
  <c r="F47" i="1"/>
  <c r="F45" i="1"/>
  <c r="F43" i="1"/>
  <c r="F38" i="1"/>
  <c r="F34" i="1"/>
  <c r="F32" i="1"/>
  <c r="F26" i="1"/>
  <c r="F22" i="1"/>
  <c r="F18" i="1"/>
  <c r="F46" i="1"/>
  <c r="F44" i="1"/>
  <c r="F42" i="1"/>
  <c r="F40" i="1"/>
  <c r="F37" i="1"/>
  <c r="F35" i="1"/>
  <c r="F33" i="1"/>
  <c r="F31" i="1"/>
  <c r="F27" i="1"/>
  <c r="F23" i="1"/>
  <c r="F21" i="1"/>
  <c r="F17" i="1"/>
  <c r="F16" i="1"/>
  <c r="F30" i="1"/>
  <c r="F41" i="1"/>
  <c r="F29" i="1"/>
  <c r="F15" i="1"/>
  <c r="F36" i="1"/>
  <c r="F20" i="1"/>
  <c r="F39" i="1"/>
  <c r="F25" i="1"/>
  <c r="F28" i="1"/>
  <c r="C47" i="1"/>
  <c r="E47" i="1" s="1"/>
  <c r="E24" i="1"/>
  <c r="C48" i="1" l="1"/>
</calcChain>
</file>

<file path=xl/sharedStrings.xml><?xml version="1.0" encoding="utf-8"?>
<sst xmlns="http://schemas.openxmlformats.org/spreadsheetml/2006/main" count="100" uniqueCount="83">
  <si>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</si>
  <si>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</si>
  <si>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</si>
  <si>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</si>
  <si>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</si>
  <si>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</si>
  <si>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</si>
  <si>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</si>
  <si>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</si>
  <si>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</si>
  <si>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</si>
  <si>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</si>
  <si>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</si>
  <si>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</si>
  <si>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</si>
  <si>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</si>
  <si>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</si>
  <si>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</si>
  <si>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</si>
  <si>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</si>
  <si>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</si>
  <si>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</si>
  <si>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</si>
  <si>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</si>
  <si>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</si>
  <si>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</si>
  <si>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</si>
  <si>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</si>
  <si>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Manifestacije</t>
  </si>
  <si>
    <t>Kulturno-zabavne</t>
  </si>
  <si>
    <t>Potpore manifestacijama (suorganizacija s drugim subjektima te donacije drugima za manifestacije)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</si>
  <si>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</si>
  <si>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</si>
  <si>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</si>
  <si>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</si>
  <si>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</si>
  <si>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</si>
  <si>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</si>
  <si>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</si>
  <si>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</si>
  <si>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Brošure i ostali tiskani materijali</t>
  </si>
  <si>
    <t>IV.</t>
  </si>
  <si>
    <t>DISTRIBUCIJA I PRODAJA VRIJEDNOSTI</t>
  </si>
  <si>
    <t>Sajmovi (u skladu sa zakonskim propisima i propisanim pravilima za sustav TZ)</t>
  </si>
  <si>
    <t>V.</t>
  </si>
  <si>
    <t>INTERNI MARKETING</t>
  </si>
  <si>
    <t>VI.</t>
  </si>
  <si>
    <t>VIII.</t>
  </si>
  <si>
    <t>TRANSFER BORAVIŠNE PRISTOJBE OPĆINI/GRADU (30%)</t>
  </si>
  <si>
    <t>POKRIVANJE MANJKA IZ PRETHODNE GODINE ( ukoliko je isti ostvaren)</t>
  </si>
  <si>
    <t>SVEUKUPNO RASHODI</t>
  </si>
  <si>
    <t>Smeđa signalizacija</t>
  </si>
  <si>
    <t>1.2.</t>
  </si>
  <si>
    <t>Studijska putovanja</t>
  </si>
  <si>
    <t>PRIJENOS VIŠKA U IDUĆU GODINU - POKRIVANJE MANJKA U IDUĆOJ GODINI (SVEUKUPNI PRIHODI UMANJENI ZA SVEUKUPNE RASHODE)</t>
  </si>
  <si>
    <t>Sportske manifestacije (Ciklo turizam)</t>
  </si>
  <si>
    <t>1.3.</t>
  </si>
  <si>
    <t>AMORTIZACIJA</t>
  </si>
  <si>
    <t>2.2.1.</t>
  </si>
  <si>
    <t>2.2.2.</t>
  </si>
  <si>
    <t xml:space="preserve">Bilboardi </t>
  </si>
  <si>
    <t>Promotivni materijali za manifestacije</t>
  </si>
  <si>
    <t>2.2.3.</t>
  </si>
  <si>
    <t>Edukacija (zaposleni,stručni ispit)</t>
  </si>
  <si>
    <t>VII.</t>
  </si>
  <si>
    <t>Plan za 2019. Novo</t>
  </si>
  <si>
    <t>Plan za 2019.Novo</t>
  </si>
  <si>
    <t xml:space="preserve"> PLAN 2020</t>
  </si>
  <si>
    <t>INDEKS 2019/2020</t>
  </si>
  <si>
    <t>4.1.</t>
  </si>
  <si>
    <t>Kotizacije za program Wine &amp; walk</t>
  </si>
  <si>
    <t>4.2.</t>
  </si>
  <si>
    <t>Kotizacije za Fišijadu</t>
  </si>
  <si>
    <t>4.3.</t>
  </si>
  <si>
    <t>Najam štandova za ''Advent u Baranji''</t>
  </si>
  <si>
    <t>2.2.4.</t>
  </si>
  <si>
    <t>Austrijski časopis Kleine Zeitungu</t>
  </si>
  <si>
    <t>Brošura Baranje</t>
  </si>
  <si>
    <t>Baza fotografija</t>
  </si>
  <si>
    <t>Multimedija</t>
  </si>
  <si>
    <t xml:space="preserve">MARKETINŠKA INFRASTRUKTURA </t>
  </si>
  <si>
    <t>PLAN 2020</t>
  </si>
  <si>
    <t>STRUKTURA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</si>
</sst>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2" xfId="0" applyNumberFormat="1" applyFont="1" applyBorder="1" applyAlignment="1"/>
    <xf numFmtId="4" fontId="1" fillId="3" borderId="1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/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/>
    <xf numFmtId="2" fontId="1" fillId="3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3" borderId="2" xfId="0" applyNumberFormat="1" applyFont="1" applyFill="1" applyBorder="1"/>
    <xf numFmtId="4" fontId="1" fillId="3" borderId="1" xfId="0" applyNumberFormat="1" applyFont="1" applyFill="1" applyBorder="1"/>
    <xf numFmtId="4" fontId="1" fillId="3" borderId="2" xfId="0" applyNumberFormat="1" applyFont="1" applyFill="1" applyBorder="1" applyAlignment="1"/>
    <xf numFmtId="4" fontId="2" fillId="0" borderId="2" xfId="0" applyNumberFormat="1" applyFont="1" applyBorder="1"/>
    <xf numFmtId="4" fontId="2" fillId="0" borderId="1" xfId="0" applyNumberFormat="1" applyFont="1" applyBorder="1"/>
    <xf numFmtId="4" fontId="1" fillId="2" borderId="2" xfId="0" applyNumberFormat="1" applyFont="1" applyFill="1" applyBorder="1"/>
    <xf numFmtId="4" fontId="1" fillId="2" borderId="2" xfId="0" applyNumberFormat="1" applyFont="1" applyFill="1" applyBorder="1" applyAlignment="1"/>
    <xf numFmtId="4" fontId="1" fillId="2" borderId="1" xfId="0" applyNumberFormat="1" applyFont="1" applyFill="1" applyBorder="1"/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/>
    <xf numFmtId="4" fontId="1" fillId="5" borderId="1" xfId="0" applyNumberFormat="1" applyFont="1" applyFill="1" applyBorder="1"/>
    <xf numFmtId="4" fontId="1" fillId="0" borderId="2" xfId="0" applyNumberFormat="1" applyFont="1" applyBorder="1"/>
    <xf numFmtId="4" fontId="1" fillId="0" borderId="2" xfId="0" applyNumberFormat="1" applyFont="1" applyBorder="1" applyAlignment="1"/>
    <xf numFmtId="4" fontId="2" fillId="5" borderId="2" xfId="0" applyNumberFormat="1" applyFont="1" applyFill="1" applyBorder="1"/>
    <xf numFmtId="4" fontId="2" fillId="5" borderId="1" xfId="0" applyNumberFormat="1" applyFont="1" applyFill="1" applyBorder="1"/>
    <xf numFmtId="4" fontId="2" fillId="5" borderId="2" xfId="0" applyNumberFormat="1" applyFont="1" applyFill="1" applyBorder="1" applyAlignment="1"/>
    <xf numFmtId="4" fontId="1" fillId="0" borderId="1" xfId="0" applyNumberFormat="1" applyFont="1" applyBorder="1"/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4" fontId="2" fillId="4" borderId="1" xfId="0" applyNumberFormat="1" applyFont="1" applyFill="1" applyBorder="1" applyAlignment="1"/>
    <xf numFmtId="4" fontId="2" fillId="4" borderId="1" xfId="0" applyNumberFormat="1" applyFont="1" applyFill="1" applyBorder="1"/>
    <xf numFmtId="4" fontId="2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Z%20BARANJE%202018/Plan%20rada%20i%20financijski%20plan%20za%202019.%20godinu/FINANCIJSKI%20PLAN%20Z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F1" t="str">
            <v>STRUKTURA %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4" zoomScale="120" zoomScaleNormal="120" workbookViewId="0">
      <selection activeCell="L16" sqref="L16"/>
    </sheetView>
  </sheetViews>
  <sheetFormatPr defaultColWidth="9.140625" defaultRowHeight="12.75" x14ac:dyDescent="0.2"/>
  <cols>
    <col min="1" max="1" width="5.85546875" style="11" customWidth="1"/>
    <col min="2" max="2" width="28.7109375" style="6" customWidth="1"/>
    <col min="3" max="3" width="12.140625" style="63" customWidth="1"/>
    <col min="4" max="4" width="12" style="63" customWidth="1"/>
    <col min="5" max="5" width="11.140625" style="63" customWidth="1"/>
    <col min="6" max="6" width="12" style="63" customWidth="1"/>
    <col min="7" max="16384" width="9.140625" style="4"/>
  </cols>
  <sheetData>
    <row r="1" spans="1:6" s="2" customFormat="1" ht="25.5" x14ac:dyDescent="0.2">
      <c r="A1" s="1" t="s">
        <v>0</v>
      </c>
      <c r="B1" s="1" t="s">
        <v>1</v>
      </c>
      <c r="C1" s="37" t="s">
        <v>65</v>
      </c>
      <c r="D1" s="38" t="s">
        <v>67</v>
      </c>
      <c r="E1" s="38" t="s">
        <v>68</v>
      </c>
      <c r="F1" s="38" t="str">
        <f>[1]List1!F1</f>
        <v>STRUKTURA %</v>
      </c>
    </row>
    <row r="2" spans="1:6" x14ac:dyDescent="0.2">
      <c r="A2" s="7" t="s">
        <v>2</v>
      </c>
      <c r="B2" s="17" t="s">
        <v>3</v>
      </c>
      <c r="C2" s="39">
        <v>80000</v>
      </c>
      <c r="D2" s="29">
        <v>85000</v>
      </c>
      <c r="E2" s="40">
        <f>D2/C2</f>
        <v>1.0625</v>
      </c>
      <c r="F2" s="40">
        <f>D2/D13*100</f>
        <v>8.4661354581673294</v>
      </c>
    </row>
    <row r="3" spans="1:6" x14ac:dyDescent="0.2">
      <c r="A3" s="7" t="s">
        <v>4</v>
      </c>
      <c r="B3" s="17" t="s">
        <v>5</v>
      </c>
      <c r="C3" s="39">
        <v>140000</v>
      </c>
      <c r="D3" s="29">
        <v>140000</v>
      </c>
      <c r="E3" s="40">
        <f t="shared" ref="E3:E47" si="0">D3/C3</f>
        <v>1</v>
      </c>
      <c r="F3" s="40">
        <f>D3/D13*100</f>
        <v>13.944223107569719</v>
      </c>
    </row>
    <row r="4" spans="1:6" ht="25.5" x14ac:dyDescent="0.2">
      <c r="A4" s="7" t="s">
        <v>6</v>
      </c>
      <c r="B4" s="17" t="s">
        <v>7</v>
      </c>
      <c r="C4" s="39">
        <f>SUM(C5,C6)</f>
        <v>480000</v>
      </c>
      <c r="D4" s="41">
        <f>SUM(D5,D6)</f>
        <v>670000</v>
      </c>
      <c r="E4" s="40">
        <f t="shared" si="0"/>
        <v>1.3958333333333333</v>
      </c>
      <c r="F4" s="40">
        <f>D4/D13*100</f>
        <v>66.733067729083658</v>
      </c>
    </row>
    <row r="5" spans="1:6" x14ac:dyDescent="0.2">
      <c r="A5" s="3" t="s">
        <v>8</v>
      </c>
      <c r="B5" s="15" t="s">
        <v>9</v>
      </c>
      <c r="C5" s="42">
        <v>100000</v>
      </c>
      <c r="D5" s="27">
        <v>350000</v>
      </c>
      <c r="E5" s="43">
        <f t="shared" si="0"/>
        <v>3.5</v>
      </c>
      <c r="F5" s="43">
        <f>D5/D13*100</f>
        <v>34.860557768924302</v>
      </c>
    </row>
    <row r="6" spans="1:6" ht="25.5" x14ac:dyDescent="0.2">
      <c r="A6" s="3" t="s">
        <v>10</v>
      </c>
      <c r="B6" s="15" t="s">
        <v>11</v>
      </c>
      <c r="C6" s="42">
        <v>380000</v>
      </c>
      <c r="D6" s="27">
        <v>320000</v>
      </c>
      <c r="E6" s="43">
        <f t="shared" si="0"/>
        <v>0.84210526315789469</v>
      </c>
      <c r="F6" s="43">
        <f>D6/D13*100</f>
        <v>31.872509960159363</v>
      </c>
    </row>
    <row r="7" spans="1:6" x14ac:dyDescent="0.2">
      <c r="A7" s="7" t="s">
        <v>12</v>
      </c>
      <c r="B7" s="17" t="s">
        <v>13</v>
      </c>
      <c r="C7" s="39">
        <v>70000</v>
      </c>
      <c r="D7" s="29">
        <f>SUM(D8:D10)</f>
        <v>84000</v>
      </c>
      <c r="E7" s="40">
        <f t="shared" si="0"/>
        <v>1.2</v>
      </c>
      <c r="F7" s="40">
        <f>D7/D13*100</f>
        <v>8.3665338645418323</v>
      </c>
    </row>
    <row r="8" spans="1:6" ht="25.5" x14ac:dyDescent="0.2">
      <c r="A8" s="3" t="s">
        <v>69</v>
      </c>
      <c r="B8" s="15" t="s">
        <v>70</v>
      </c>
      <c r="C8" s="42">
        <v>0</v>
      </c>
      <c r="D8" s="27">
        <v>50000</v>
      </c>
      <c r="E8" s="43">
        <v>0</v>
      </c>
      <c r="F8" s="43">
        <f>D8/D13*100</f>
        <v>4.9800796812749004</v>
      </c>
    </row>
    <row r="9" spans="1:6" x14ac:dyDescent="0.2">
      <c r="A9" s="25" t="s">
        <v>71</v>
      </c>
      <c r="B9" s="15" t="s">
        <v>72</v>
      </c>
      <c r="C9" s="42">
        <v>0</v>
      </c>
      <c r="D9" s="27">
        <v>30000</v>
      </c>
      <c r="E9" s="43">
        <v>0</v>
      </c>
      <c r="F9" s="43">
        <f>D9/D13*100</f>
        <v>2.9880478087649402</v>
      </c>
    </row>
    <row r="10" spans="1:6" ht="25.5" x14ac:dyDescent="0.2">
      <c r="A10" s="25" t="s">
        <v>73</v>
      </c>
      <c r="B10" s="15" t="s">
        <v>74</v>
      </c>
      <c r="C10" s="42">
        <v>0</v>
      </c>
      <c r="D10" s="27">
        <v>4000</v>
      </c>
      <c r="E10" s="43">
        <v>0</v>
      </c>
      <c r="F10" s="43">
        <f>D10/D13*100</f>
        <v>0.39840637450199201</v>
      </c>
    </row>
    <row r="11" spans="1:6" ht="39" customHeight="1" x14ac:dyDescent="0.2">
      <c r="A11" s="36" t="s">
        <v>14</v>
      </c>
      <c r="B11" s="22" t="s">
        <v>15</v>
      </c>
      <c r="C11" s="39">
        <v>2000</v>
      </c>
      <c r="D11" s="29">
        <v>0</v>
      </c>
      <c r="E11" s="40">
        <f t="shared" si="0"/>
        <v>0</v>
      </c>
      <c r="F11" s="40">
        <f>D11/D13*100</f>
        <v>0</v>
      </c>
    </row>
    <row r="12" spans="1:6" x14ac:dyDescent="0.2">
      <c r="A12" s="7" t="s">
        <v>16</v>
      </c>
      <c r="B12" s="17" t="s">
        <v>17</v>
      </c>
      <c r="C12" s="39">
        <v>5000</v>
      </c>
      <c r="D12" s="29">
        <v>25000</v>
      </c>
      <c r="E12" s="40">
        <f t="shared" si="0"/>
        <v>5</v>
      </c>
      <c r="F12" s="40">
        <f>D12/D13*100</f>
        <v>2.4900398406374502</v>
      </c>
    </row>
    <row r="13" spans="1:6" x14ac:dyDescent="0.2">
      <c r="A13" s="5"/>
      <c r="B13" s="16" t="s">
        <v>18</v>
      </c>
      <c r="C13" s="44">
        <f>SUM(C2:C4,C7:C12)</f>
        <v>777000</v>
      </c>
      <c r="D13" s="45">
        <f>SUM(D2:D4,D7,D11,D12)</f>
        <v>1004000</v>
      </c>
      <c r="E13" s="46">
        <f t="shared" si="0"/>
        <v>1.2921492921492921</v>
      </c>
      <c r="F13" s="46">
        <f>D13/D13*100</f>
        <v>100</v>
      </c>
    </row>
    <row r="14" spans="1:6" s="6" customFormat="1" ht="39" customHeight="1" x14ac:dyDescent="0.2">
      <c r="A14" s="1" t="s">
        <v>0</v>
      </c>
      <c r="B14" s="16" t="s">
        <v>19</v>
      </c>
      <c r="C14" s="47" t="s">
        <v>66</v>
      </c>
      <c r="D14" s="48" t="s">
        <v>81</v>
      </c>
      <c r="E14" s="48" t="s">
        <v>68</v>
      </c>
      <c r="F14" s="49" t="s">
        <v>82</v>
      </c>
    </row>
    <row r="15" spans="1:6" x14ac:dyDescent="0.2">
      <c r="A15" s="7" t="s">
        <v>20</v>
      </c>
      <c r="B15" s="17" t="s">
        <v>21</v>
      </c>
      <c r="C15" s="39">
        <f>SUM(C16:C18)</f>
        <v>458583.4</v>
      </c>
      <c r="D15" s="41">
        <f>SUM(D16:D18)</f>
        <v>435953</v>
      </c>
      <c r="E15" s="40">
        <f t="shared" si="0"/>
        <v>0.95065150635631379</v>
      </c>
      <c r="F15" s="40">
        <f>D15/D47*100</f>
        <v>43.421613545816733</v>
      </c>
    </row>
    <row r="16" spans="1:6" x14ac:dyDescent="0.2">
      <c r="A16" s="3" t="s">
        <v>2</v>
      </c>
      <c r="B16" s="14" t="s">
        <v>22</v>
      </c>
      <c r="C16" s="42">
        <v>421583.4</v>
      </c>
      <c r="D16" s="27">
        <v>390953</v>
      </c>
      <c r="E16" s="43">
        <f t="shared" si="0"/>
        <v>0.9273443878482881</v>
      </c>
      <c r="F16" s="50">
        <f>D16/D47*100</f>
        <v>38.93954183266932</v>
      </c>
    </row>
    <row r="17" spans="1:6" x14ac:dyDescent="0.2">
      <c r="A17" s="3" t="s">
        <v>4</v>
      </c>
      <c r="B17" s="14" t="s">
        <v>23</v>
      </c>
      <c r="C17" s="42">
        <v>35000</v>
      </c>
      <c r="D17" s="27">
        <v>40000</v>
      </c>
      <c r="E17" s="43">
        <f t="shared" si="0"/>
        <v>1.1428571428571428</v>
      </c>
      <c r="F17" s="50">
        <f>D17/D47*100</f>
        <v>3.9840637450199203</v>
      </c>
    </row>
    <row r="18" spans="1:6" ht="25.5" x14ac:dyDescent="0.2">
      <c r="A18" s="3" t="s">
        <v>6</v>
      </c>
      <c r="B18" s="14" t="s">
        <v>24</v>
      </c>
      <c r="C18" s="42">
        <v>2000</v>
      </c>
      <c r="D18" s="27">
        <v>5000</v>
      </c>
      <c r="E18" s="43">
        <f t="shared" si="0"/>
        <v>2.5</v>
      </c>
      <c r="F18" s="50">
        <f>D18/D47*100</f>
        <v>0.49800796812749004</v>
      </c>
    </row>
    <row r="19" spans="1:6" x14ac:dyDescent="0.2">
      <c r="A19" s="7" t="s">
        <v>25</v>
      </c>
      <c r="B19" s="18" t="s">
        <v>26</v>
      </c>
      <c r="C19" s="39">
        <f>SUM(C20)</f>
        <v>115000</v>
      </c>
      <c r="D19" s="41">
        <f>SUM(D20)</f>
        <v>234000</v>
      </c>
      <c r="E19" s="40">
        <f t="shared" si="0"/>
        <v>2.034782608695652</v>
      </c>
      <c r="F19" s="40">
        <f>D19/D47*100</f>
        <v>23.306772908366533</v>
      </c>
    </row>
    <row r="20" spans="1:6" x14ac:dyDescent="0.2">
      <c r="A20" s="8" t="s">
        <v>2</v>
      </c>
      <c r="B20" s="19" t="s">
        <v>28</v>
      </c>
      <c r="C20" s="42">
        <f>SUM(C21:C23)</f>
        <v>115000</v>
      </c>
      <c r="D20" s="28">
        <f>SUM(D21:D23)</f>
        <v>234000</v>
      </c>
      <c r="E20" s="43">
        <f t="shared" si="0"/>
        <v>2.034782608695652</v>
      </c>
      <c r="F20" s="51">
        <f>D20/D47*100</f>
        <v>23.306772908366533</v>
      </c>
    </row>
    <row r="21" spans="1:6" x14ac:dyDescent="0.2">
      <c r="A21" s="8" t="s">
        <v>27</v>
      </c>
      <c r="B21" s="19" t="s">
        <v>29</v>
      </c>
      <c r="C21" s="42">
        <v>90000</v>
      </c>
      <c r="D21" s="27">
        <v>209000</v>
      </c>
      <c r="E21" s="43">
        <f t="shared" si="0"/>
        <v>2.3222222222222224</v>
      </c>
      <c r="F21" s="50">
        <f>D21/D47*100</f>
        <v>20.816733067729086</v>
      </c>
    </row>
    <row r="22" spans="1:6" ht="25.5" x14ac:dyDescent="0.2">
      <c r="A22" s="8" t="s">
        <v>52</v>
      </c>
      <c r="B22" s="19" t="s">
        <v>55</v>
      </c>
      <c r="C22" s="42">
        <v>10000</v>
      </c>
      <c r="D22" s="27">
        <v>5000</v>
      </c>
      <c r="E22" s="43">
        <f t="shared" si="0"/>
        <v>0.5</v>
      </c>
      <c r="F22" s="50">
        <f>D22/D47*100</f>
        <v>0.49800796812749004</v>
      </c>
    </row>
    <row r="23" spans="1:6" ht="54" customHeight="1" x14ac:dyDescent="0.2">
      <c r="A23" s="8" t="s">
        <v>56</v>
      </c>
      <c r="B23" s="19" t="s">
        <v>30</v>
      </c>
      <c r="C23" s="42">
        <v>15000</v>
      </c>
      <c r="D23" s="27">
        <v>20000</v>
      </c>
      <c r="E23" s="43">
        <f t="shared" si="0"/>
        <v>1.3333333333333333</v>
      </c>
      <c r="F23" s="50">
        <f>D23/D47*100</f>
        <v>1.9920318725099602</v>
      </c>
    </row>
    <row r="24" spans="1:6" x14ac:dyDescent="0.2">
      <c r="A24" s="7" t="s">
        <v>31</v>
      </c>
      <c r="B24" s="18" t="s">
        <v>32</v>
      </c>
      <c r="C24" s="39">
        <f>SUM(C25,C28,C35)</f>
        <v>96640</v>
      </c>
      <c r="D24" s="41">
        <f>SUM(D25,D28,D35)</f>
        <v>137100</v>
      </c>
      <c r="E24" s="40">
        <f t="shared" si="0"/>
        <v>1.4186672185430464</v>
      </c>
      <c r="F24" s="40">
        <f>D24/D47*100</f>
        <v>13.655378486055778</v>
      </c>
    </row>
    <row r="25" spans="1:6" x14ac:dyDescent="0.2">
      <c r="A25" s="9" t="s">
        <v>2</v>
      </c>
      <c r="B25" s="21" t="s">
        <v>33</v>
      </c>
      <c r="C25" s="42">
        <f>SUM(C26:C27)</f>
        <v>44115</v>
      </c>
      <c r="D25" s="28">
        <f>SUM(D26:D27)</f>
        <v>27000</v>
      </c>
      <c r="E25" s="43">
        <f t="shared" si="0"/>
        <v>0.61203672220333216</v>
      </c>
      <c r="F25" s="51">
        <f>D25/D47*100</f>
        <v>2.689243027888446</v>
      </c>
    </row>
    <row r="26" spans="1:6" x14ac:dyDescent="0.2">
      <c r="A26" s="3" t="s">
        <v>27</v>
      </c>
      <c r="B26" s="14" t="s">
        <v>34</v>
      </c>
      <c r="C26" s="42">
        <v>3500</v>
      </c>
      <c r="D26" s="27">
        <v>10000</v>
      </c>
      <c r="E26" s="43">
        <f t="shared" si="0"/>
        <v>2.8571428571428572</v>
      </c>
      <c r="F26" s="50">
        <f>D26/D47*100</f>
        <v>0.99601593625498008</v>
      </c>
    </row>
    <row r="27" spans="1:6" ht="25.5" x14ac:dyDescent="0.2">
      <c r="A27" s="3" t="s">
        <v>52</v>
      </c>
      <c r="B27" s="14" t="s">
        <v>35</v>
      </c>
      <c r="C27" s="42">
        <v>40615</v>
      </c>
      <c r="D27" s="27">
        <v>17000</v>
      </c>
      <c r="E27" s="43">
        <f t="shared" si="0"/>
        <v>0.41856456974024375</v>
      </c>
      <c r="F27" s="50">
        <f>D27/D47*100</f>
        <v>1.693227091633466</v>
      </c>
    </row>
    <row r="28" spans="1:6" x14ac:dyDescent="0.2">
      <c r="A28" s="9" t="s">
        <v>4</v>
      </c>
      <c r="B28" s="21" t="s">
        <v>36</v>
      </c>
      <c r="C28" s="52">
        <f>SUM(C29,C30)</f>
        <v>35000</v>
      </c>
      <c r="D28" s="53">
        <f>SUM(D29,D30)</f>
        <v>85100</v>
      </c>
      <c r="E28" s="43">
        <f t="shared" si="0"/>
        <v>2.4314285714285715</v>
      </c>
      <c r="F28" s="51">
        <f>D28/D47*100</f>
        <v>8.4760956175298805</v>
      </c>
    </row>
    <row r="29" spans="1:6" ht="25.5" x14ac:dyDescent="0.2">
      <c r="A29" s="30" t="s">
        <v>37</v>
      </c>
      <c r="B29" s="31" t="s">
        <v>39</v>
      </c>
      <c r="C29" s="54">
        <v>10000</v>
      </c>
      <c r="D29" s="32">
        <v>11000</v>
      </c>
      <c r="E29" s="55">
        <f t="shared" si="0"/>
        <v>1.1000000000000001</v>
      </c>
      <c r="F29" s="50">
        <f>D29/D47*100</f>
        <v>1.0956175298804782</v>
      </c>
    </row>
    <row r="30" spans="1:6" x14ac:dyDescent="0.2">
      <c r="A30" s="33" t="s">
        <v>38</v>
      </c>
      <c r="B30" s="34" t="s">
        <v>40</v>
      </c>
      <c r="C30" s="54">
        <f>SUM(C31:C32)</f>
        <v>25000</v>
      </c>
      <c r="D30" s="56">
        <f>SUM(D31:D34)</f>
        <v>74100</v>
      </c>
      <c r="E30" s="55">
        <f t="shared" si="0"/>
        <v>2.964</v>
      </c>
      <c r="F30" s="50">
        <f>D30/D47*100</f>
        <v>7.3804780876494034</v>
      </c>
    </row>
    <row r="31" spans="1:6" x14ac:dyDescent="0.2">
      <c r="A31" s="3" t="s">
        <v>58</v>
      </c>
      <c r="B31" s="14" t="s">
        <v>60</v>
      </c>
      <c r="C31" s="42">
        <v>5000</v>
      </c>
      <c r="D31" s="27">
        <v>7000</v>
      </c>
      <c r="E31" s="43">
        <f t="shared" si="0"/>
        <v>1.4</v>
      </c>
      <c r="F31" s="50">
        <f>D31/D47*100</f>
        <v>0.69721115537848599</v>
      </c>
    </row>
    <row r="32" spans="1:6" ht="25.5" x14ac:dyDescent="0.2">
      <c r="A32" s="3" t="s">
        <v>59</v>
      </c>
      <c r="B32" s="14" t="s">
        <v>61</v>
      </c>
      <c r="C32" s="42">
        <v>20000</v>
      </c>
      <c r="D32" s="27">
        <v>20000</v>
      </c>
      <c r="E32" s="43">
        <f t="shared" si="0"/>
        <v>1</v>
      </c>
      <c r="F32" s="50">
        <f>D32/D47*100</f>
        <v>1.9920318725099602</v>
      </c>
    </row>
    <row r="33" spans="1:6" x14ac:dyDescent="0.2">
      <c r="A33" s="3" t="s">
        <v>62</v>
      </c>
      <c r="B33" s="14" t="s">
        <v>76</v>
      </c>
      <c r="C33" s="42">
        <v>0</v>
      </c>
      <c r="D33" s="27">
        <v>18600</v>
      </c>
      <c r="E33" s="43">
        <v>0</v>
      </c>
      <c r="F33" s="50">
        <f>D33/D47*100</f>
        <v>1.8525896414342631</v>
      </c>
    </row>
    <row r="34" spans="1:6" x14ac:dyDescent="0.2">
      <c r="A34" s="3" t="s">
        <v>75</v>
      </c>
      <c r="B34" s="14" t="s">
        <v>77</v>
      </c>
      <c r="C34" s="42">
        <v>0</v>
      </c>
      <c r="D34" s="27">
        <v>28500</v>
      </c>
      <c r="E34" s="43">
        <v>0</v>
      </c>
      <c r="F34" s="50">
        <f>D34/D47*100</f>
        <v>2.8386454183266929</v>
      </c>
    </row>
    <row r="35" spans="1:6" x14ac:dyDescent="0.2">
      <c r="A35" s="9" t="s">
        <v>6</v>
      </c>
      <c r="B35" s="24" t="s">
        <v>51</v>
      </c>
      <c r="C35" s="52">
        <v>17525</v>
      </c>
      <c r="D35" s="35">
        <v>25000</v>
      </c>
      <c r="E35" s="57">
        <f t="shared" si="0"/>
        <v>1.4265335235378032</v>
      </c>
      <c r="F35" s="51">
        <f>D35/D47*100</f>
        <v>2.4900398406374502</v>
      </c>
    </row>
    <row r="36" spans="1:6" ht="25.5" x14ac:dyDescent="0.2">
      <c r="A36" s="7" t="s">
        <v>41</v>
      </c>
      <c r="B36" s="18" t="s">
        <v>42</v>
      </c>
      <c r="C36" s="39">
        <f>SUM(C37:C38)</f>
        <v>40000</v>
      </c>
      <c r="D36" s="41">
        <f>SUM(D37:D38)</f>
        <v>100000</v>
      </c>
      <c r="E36" s="40">
        <f t="shared" si="0"/>
        <v>2.5</v>
      </c>
      <c r="F36" s="40">
        <f>D36/D47*100</f>
        <v>9.9601593625498008</v>
      </c>
    </row>
    <row r="37" spans="1:6" ht="38.25" x14ac:dyDescent="0.2">
      <c r="A37" s="12" t="s">
        <v>2</v>
      </c>
      <c r="B37" s="14" t="s">
        <v>43</v>
      </c>
      <c r="C37" s="42">
        <v>40000</v>
      </c>
      <c r="D37" s="27">
        <v>80000</v>
      </c>
      <c r="E37" s="43">
        <f t="shared" si="0"/>
        <v>2</v>
      </c>
      <c r="F37" s="50">
        <f>D37/D47*100</f>
        <v>7.9681274900398407</v>
      </c>
    </row>
    <row r="38" spans="1:6" x14ac:dyDescent="0.2">
      <c r="A38" s="3" t="s">
        <v>4</v>
      </c>
      <c r="B38" s="14" t="s">
        <v>53</v>
      </c>
      <c r="C38" s="42">
        <v>0</v>
      </c>
      <c r="D38" s="27">
        <v>20000</v>
      </c>
      <c r="E38" s="43">
        <v>0</v>
      </c>
      <c r="F38" s="50">
        <f>D38/D47*100</f>
        <v>1.9920318725099602</v>
      </c>
    </row>
    <row r="39" spans="1:6" x14ac:dyDescent="0.2">
      <c r="A39" s="7" t="s">
        <v>44</v>
      </c>
      <c r="B39" s="18" t="s">
        <v>45</v>
      </c>
      <c r="C39" s="39">
        <f>SUM(C40)</f>
        <v>1600</v>
      </c>
      <c r="D39" s="41">
        <f>SUM(D40)</f>
        <v>1600</v>
      </c>
      <c r="E39" s="58">
        <f t="shared" si="0"/>
        <v>1</v>
      </c>
      <c r="F39" s="40">
        <f>D39/D47*100</f>
        <v>0.15936254980079681</v>
      </c>
    </row>
    <row r="40" spans="1:6" x14ac:dyDescent="0.2">
      <c r="A40" s="3" t="s">
        <v>2</v>
      </c>
      <c r="B40" s="14" t="s">
        <v>63</v>
      </c>
      <c r="C40" s="42">
        <v>1600</v>
      </c>
      <c r="D40" s="27">
        <v>1600</v>
      </c>
      <c r="E40" s="43">
        <f t="shared" si="0"/>
        <v>1</v>
      </c>
      <c r="F40" s="50">
        <f>D40/D47*100</f>
        <v>0.15936254980079681</v>
      </c>
    </row>
    <row r="41" spans="1:6" x14ac:dyDescent="0.2">
      <c r="A41" s="7" t="s">
        <v>46</v>
      </c>
      <c r="B41" s="22" t="s">
        <v>80</v>
      </c>
      <c r="C41" s="59">
        <v>0</v>
      </c>
      <c r="D41" s="29">
        <f>SUM(D42,D43)</f>
        <v>40000</v>
      </c>
      <c r="E41" s="58">
        <v>0</v>
      </c>
      <c r="F41" s="40">
        <f>D41/D47*100</f>
        <v>3.9840637450199203</v>
      </c>
    </row>
    <row r="42" spans="1:6" x14ac:dyDescent="0.2">
      <c r="A42" s="26" t="s">
        <v>2</v>
      </c>
      <c r="B42" s="20" t="s">
        <v>78</v>
      </c>
      <c r="C42" s="42">
        <v>0</v>
      </c>
      <c r="D42" s="27">
        <v>20000</v>
      </c>
      <c r="E42" s="43">
        <v>0</v>
      </c>
      <c r="F42" s="50">
        <f>D42/D47*100</f>
        <v>1.9920318725099602</v>
      </c>
    </row>
    <row r="43" spans="1:6" x14ac:dyDescent="0.2">
      <c r="A43" s="26" t="s">
        <v>4</v>
      </c>
      <c r="B43" s="20" t="s">
        <v>79</v>
      </c>
      <c r="C43" s="42">
        <v>0</v>
      </c>
      <c r="D43" s="27">
        <v>20000</v>
      </c>
      <c r="E43" s="43">
        <v>0</v>
      </c>
      <c r="F43" s="50">
        <f>D43/D47*100</f>
        <v>1.9920318725099602</v>
      </c>
    </row>
    <row r="44" spans="1:6" ht="25.5" x14ac:dyDescent="0.2">
      <c r="A44" s="7" t="s">
        <v>46</v>
      </c>
      <c r="B44" s="18" t="s">
        <v>48</v>
      </c>
      <c r="C44" s="39">
        <v>24000</v>
      </c>
      <c r="D44" s="29">
        <v>25500</v>
      </c>
      <c r="E44" s="58">
        <f t="shared" si="0"/>
        <v>1.0625</v>
      </c>
      <c r="F44" s="40">
        <f>D44/D47*100</f>
        <v>2.5398406374501992</v>
      </c>
    </row>
    <row r="45" spans="1:6" ht="38.25" customHeight="1" x14ac:dyDescent="0.2">
      <c r="A45" s="13" t="s">
        <v>64</v>
      </c>
      <c r="B45" s="22" t="s">
        <v>49</v>
      </c>
      <c r="C45" s="39">
        <f>40000-18823.4</f>
        <v>21176.6</v>
      </c>
      <c r="D45" s="29">
        <v>9847</v>
      </c>
      <c r="E45" s="58">
        <f t="shared" si="0"/>
        <v>0.46499438058989645</v>
      </c>
      <c r="F45" s="40">
        <f>D45/D47*100</f>
        <v>0.98077689243027888</v>
      </c>
    </row>
    <row r="46" spans="1:6" x14ac:dyDescent="0.2">
      <c r="A46" s="13" t="s">
        <v>47</v>
      </c>
      <c r="B46" s="22" t="s">
        <v>57</v>
      </c>
      <c r="C46" s="39">
        <v>20000</v>
      </c>
      <c r="D46" s="29">
        <v>20000</v>
      </c>
      <c r="E46" s="58">
        <f t="shared" si="0"/>
        <v>1</v>
      </c>
      <c r="F46" s="40">
        <f>D46/D47*100</f>
        <v>1.9920318725099602</v>
      </c>
    </row>
    <row r="47" spans="1:6" x14ac:dyDescent="0.2">
      <c r="A47" s="5"/>
      <c r="B47" s="16" t="s">
        <v>50</v>
      </c>
      <c r="C47" s="44">
        <f>SUM(C15,C19,C24,C36,C39,C44,C45,C46)</f>
        <v>777000</v>
      </c>
      <c r="D47" s="45">
        <f>SUM(D15,D19,D24,D36,D39,D44,D45,D46,D41)</f>
        <v>1004000</v>
      </c>
      <c r="E47" s="46">
        <f t="shared" si="0"/>
        <v>1.2921492921492921</v>
      </c>
      <c r="F47" s="46">
        <f>D47/D47*100</f>
        <v>100</v>
      </c>
    </row>
    <row r="48" spans="1:6" ht="76.5" customHeight="1" x14ac:dyDescent="0.2">
      <c r="A48" s="10"/>
      <c r="B48" s="23" t="s">
        <v>54</v>
      </c>
      <c r="C48" s="60">
        <f>C13-C47</f>
        <v>0</v>
      </c>
      <c r="D48" s="61">
        <v>0</v>
      </c>
      <c r="E48" s="62">
        <f>IFERROR(0,D48/C48)</f>
        <v>0</v>
      </c>
      <c r="F48" s="6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2019-10-24T11:36:02Z</dcterms:modified>
</cp:coreProperties>
</file>