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Program rada" sheetId="1" r:id="rId1"/>
    <sheet name="Izvješće" sheetId="2" r:id="rId2"/>
  </sheets>
  <externalReferences>
    <externalReference r:id="rId3"/>
  </externalReferences>
  <definedNames>
    <definedName name="_Hlk54087109" localSheetId="0">'Program rada'!$A$73</definedName>
    <definedName name="_Hlk54516215" localSheetId="1">Izvješće!$C$30</definedName>
    <definedName name="_Toc55895370" localSheetId="0">'Program rada'!$A$1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5" i="1" l="1"/>
  <c r="H72" i="1" l="1"/>
  <c r="H68" i="1"/>
  <c r="H67" i="1"/>
  <c r="H61" i="1"/>
  <c r="H59" i="1"/>
  <c r="H57" i="1"/>
  <c r="H56" i="1"/>
  <c r="H55" i="1"/>
  <c r="H36" i="1"/>
  <c r="H53" i="1"/>
  <c r="H50" i="1"/>
  <c r="H47" i="1"/>
  <c r="H11" i="1" l="1"/>
  <c r="H9" i="1"/>
  <c r="H6" i="1"/>
  <c r="H3" i="1"/>
  <c r="H4" i="1"/>
  <c r="G3" i="1"/>
  <c r="G66" i="1" l="1"/>
  <c r="H66" i="1" s="1"/>
  <c r="G59" i="1"/>
  <c r="G52" i="1"/>
  <c r="H52" i="1" s="1"/>
  <c r="H16" i="1"/>
  <c r="G16" i="1"/>
  <c r="G12" i="1"/>
  <c r="I7" i="1" s="1"/>
  <c r="I3" i="1" l="1"/>
  <c r="H12" i="1"/>
  <c r="I6" i="1"/>
  <c r="I11" i="1"/>
  <c r="I9" i="1"/>
  <c r="I5" i="1"/>
  <c r="I8" i="1"/>
  <c r="I4" i="1"/>
  <c r="F52" i="1"/>
  <c r="F59" i="1" l="1"/>
  <c r="F65" i="1"/>
  <c r="F23" i="1"/>
  <c r="D48" i="1"/>
  <c r="D47" i="1"/>
  <c r="D46" i="1"/>
  <c r="D45" i="1"/>
  <c r="D44" i="1"/>
  <c r="D25" i="1"/>
  <c r="D24" i="1"/>
  <c r="F66" i="1"/>
  <c r="F63" i="1" l="1"/>
  <c r="D53" i="1"/>
  <c r="D54" i="1"/>
  <c r="D55" i="1"/>
  <c r="D56" i="1"/>
  <c r="D57" i="1"/>
  <c r="D60" i="1"/>
  <c r="D61" i="1"/>
  <c r="D62" i="1"/>
  <c r="D65" i="1"/>
  <c r="D63" i="1" s="1"/>
  <c r="D67" i="1"/>
  <c r="D68" i="1"/>
  <c r="D69" i="1"/>
  <c r="D59" i="1" l="1"/>
  <c r="D52" i="1"/>
  <c r="D66" i="1"/>
  <c r="F16" i="1" l="1"/>
  <c r="F3" i="1"/>
  <c r="F12" i="1" l="1"/>
  <c r="F20" i="1"/>
  <c r="D23" i="1" l="1"/>
  <c r="D16" i="1"/>
  <c r="D11" i="1"/>
  <c r="D10" i="1"/>
  <c r="D9" i="1"/>
  <c r="D7" i="1"/>
  <c r="D6" i="1"/>
  <c r="D5" i="1"/>
  <c r="D4" i="1"/>
  <c r="D3" i="1" l="1"/>
  <c r="D12" i="1" s="1"/>
  <c r="D20" i="1"/>
  <c r="D73" i="1" s="1"/>
  <c r="C29" i="1" l="1"/>
  <c r="E68" i="1" l="1"/>
  <c r="E65" i="1"/>
  <c r="E63" i="1" s="1"/>
  <c r="E59" i="1"/>
  <c r="E42" i="1"/>
  <c r="E23" i="1" s="1"/>
  <c r="E16" i="1"/>
  <c r="E3" i="1" l="1"/>
  <c r="E12" i="1" s="1"/>
  <c r="E66" i="1"/>
  <c r="E52" i="1"/>
  <c r="E20" i="1"/>
  <c r="E73" i="1" l="1"/>
  <c r="F73" i="1"/>
  <c r="F15" i="1"/>
  <c r="C25" i="1" l="1"/>
  <c r="C42" i="1"/>
  <c r="C35" i="1"/>
  <c r="C43" i="1"/>
  <c r="C44" i="1"/>
  <c r="C36" i="1"/>
  <c r="C45" i="1"/>
  <c r="C46" i="1"/>
  <c r="C47" i="1"/>
  <c r="C48" i="1"/>
  <c r="G20" i="1" l="1"/>
  <c r="G23" i="1"/>
  <c r="H23" i="1" l="1"/>
  <c r="G73" i="1"/>
  <c r="I37" i="1" s="1"/>
  <c r="H20" i="1"/>
  <c r="I42" i="1" l="1"/>
  <c r="I72" i="1"/>
  <c r="I27" i="1"/>
  <c r="I28" i="1"/>
  <c r="I24" i="1"/>
  <c r="I29" i="1"/>
  <c r="I26" i="1"/>
  <c r="I46" i="1"/>
  <c r="I60" i="1"/>
  <c r="I56" i="1"/>
  <c r="I20" i="1"/>
  <c r="I34" i="1"/>
  <c r="I43" i="1"/>
  <c r="I38" i="1"/>
  <c r="I65" i="1"/>
  <c r="I36" i="1"/>
  <c r="I61" i="1"/>
  <c r="I48" i="1"/>
  <c r="I23" i="1"/>
  <c r="I62" i="1"/>
  <c r="I67" i="1"/>
  <c r="I40" i="1"/>
  <c r="I44" i="1"/>
  <c r="I52" i="1"/>
  <c r="I57" i="1"/>
  <c r="I59" i="1"/>
  <c r="I55" i="1"/>
  <c r="I66" i="1"/>
  <c r="I47" i="1"/>
  <c r="I35" i="1"/>
  <c r="I50" i="1"/>
  <c r="I69" i="1"/>
  <c r="I41" i="1"/>
  <c r="I53" i="1"/>
  <c r="H73" i="1"/>
  <c r="I45" i="1"/>
  <c r="I54" i="1"/>
  <c r="I32" i="1"/>
  <c r="I33" i="1"/>
  <c r="I68" i="1"/>
</calcChain>
</file>

<file path=xl/sharedStrings.xml><?xml version="1.0" encoding="utf-8"?>
<sst xmlns="http://schemas.openxmlformats.org/spreadsheetml/2006/main" count="253" uniqueCount="156">
  <si>
    <t>PRIHODI</t>
  </si>
  <si>
    <t>udio %</t>
  </si>
  <si>
    <t>1.</t>
  </si>
  <si>
    <t>Izvorni prihodi</t>
  </si>
  <si>
    <t>1.1.</t>
  </si>
  <si>
    <t>Turistička pristojba</t>
  </si>
  <si>
    <t>1.2.</t>
  </si>
  <si>
    <t>Članarina</t>
  </si>
  <si>
    <t xml:space="preserve">2. </t>
  </si>
  <si>
    <t>Prihodi iz proračuna općine/grada/županije i državnog proračuna</t>
  </si>
  <si>
    <t>3.</t>
  </si>
  <si>
    <t xml:space="preserve">Prihodi od sustava turističkih zajednica </t>
  </si>
  <si>
    <t>4.</t>
  </si>
  <si>
    <t>Prihodi iz EU fondova</t>
  </si>
  <si>
    <t>5.</t>
  </si>
  <si>
    <t>Prihodi od gospodarske djelatnosti</t>
  </si>
  <si>
    <t>6.</t>
  </si>
  <si>
    <t>Preneseni prihod iz prethodne godine</t>
  </si>
  <si>
    <t>7.</t>
  </si>
  <si>
    <t>Ostali prihodi</t>
  </si>
  <si>
    <t xml:space="preserve">SVEUKUPNO </t>
  </si>
  <si>
    <t>AKTIVNOSTI</t>
  </si>
  <si>
    <t xml:space="preserve">ISTRAŽIVANJE I STRATEŠKO PLANIRANJE </t>
  </si>
  <si>
    <t>Izrada strateških/operativnih/komunikacijskih/akcijskih dokumenata</t>
  </si>
  <si>
    <t>Istraživanje i analiza tržišta</t>
  </si>
  <si>
    <t>1.3.</t>
  </si>
  <si>
    <t>Mjerenje učinkovitosti promotivnih aktivnosti</t>
  </si>
  <si>
    <t>2.</t>
  </si>
  <si>
    <t>RAZVOJ TURISTIČKOG PROIZVODA</t>
  </si>
  <si>
    <t>2.1.</t>
  </si>
  <si>
    <t>Identifikacija i vrednovanje resursa te strukturiranje turističkih proizvoda</t>
  </si>
  <si>
    <t>2.2.</t>
  </si>
  <si>
    <t>Sustavi označavanja kvalitete turističkog proizvoda</t>
  </si>
  <si>
    <t>2.3.</t>
  </si>
  <si>
    <t>Podrška razvoju turističkih događanja</t>
  </si>
  <si>
    <t>2.4.</t>
  </si>
  <si>
    <t xml:space="preserve">Turistička infrastruktura </t>
  </si>
  <si>
    <t>2.5.</t>
  </si>
  <si>
    <t xml:space="preserve">Podrška turističkoj industriji </t>
  </si>
  <si>
    <t>KOMUNIKACIJA I OGLAŠAVANJE</t>
  </si>
  <si>
    <t>3.1.</t>
  </si>
  <si>
    <t>3.2.</t>
  </si>
  <si>
    <t>Oglašavanje destinacijskog branda, turističke ponude i proizvoda</t>
  </si>
  <si>
    <t>3.3.</t>
  </si>
  <si>
    <t>Odnosi s javnošću: globalni i domaći PR</t>
  </si>
  <si>
    <t>3.4.</t>
  </si>
  <si>
    <t>Marketinške i poslovne suradnje</t>
  </si>
  <si>
    <t>3.5.</t>
  </si>
  <si>
    <t>Sajmovi, posebne prezentacije i poslovne radionice</t>
  </si>
  <si>
    <t>3.6.</t>
  </si>
  <si>
    <t>Suradnja s organizatorima putovanja</t>
  </si>
  <si>
    <t>3.7.</t>
  </si>
  <si>
    <t>Kreiranje promotivnog materijala</t>
  </si>
  <si>
    <t>3.8.</t>
  </si>
  <si>
    <t>Internetske stranice</t>
  </si>
  <si>
    <t>3.9.</t>
  </si>
  <si>
    <t xml:space="preserve">Kreiranje i upravljanje bazama turističkih podataka </t>
  </si>
  <si>
    <t>3.10.</t>
  </si>
  <si>
    <t>Turističko-informativne aktivnosti</t>
  </si>
  <si>
    <t>DESTINACIJSKI MENADŽMENT</t>
  </si>
  <si>
    <t>4.1.</t>
  </si>
  <si>
    <t>Turistički informacijski sustavi i aplikacije /eVisitor</t>
  </si>
  <si>
    <t>4.2.</t>
  </si>
  <si>
    <t>Stručni skupovi i edukacije</t>
  </si>
  <si>
    <t>4.3.</t>
  </si>
  <si>
    <t>Koordinacija i nadzor</t>
  </si>
  <si>
    <t>4.4.</t>
  </si>
  <si>
    <t>Upravljanje kvalitetom u destinaciji</t>
  </si>
  <si>
    <t>4.5.</t>
  </si>
  <si>
    <t>Poticanje na očuvanje i uređenje okoliša</t>
  </si>
  <si>
    <t>ČLANSTVO U STRUKOVNIM ORGANIZACIJAMA</t>
  </si>
  <si>
    <t>5.1.</t>
  </si>
  <si>
    <t>Međunarodne strukovne i sl. organizacije</t>
  </si>
  <si>
    <t>5.2.</t>
  </si>
  <si>
    <t>Domaće strukovne i sl. organizacije</t>
  </si>
  <si>
    <t>ADMINISTRATIVNI POSLOVI</t>
  </si>
  <si>
    <t>6.1.</t>
  </si>
  <si>
    <t>Plaće</t>
  </si>
  <si>
    <t>6.2.</t>
  </si>
  <si>
    <t>Materijalni troškovi</t>
  </si>
  <si>
    <t>6.3.</t>
  </si>
  <si>
    <t>Tijela turističke zajednice</t>
  </si>
  <si>
    <t>6.4.</t>
  </si>
  <si>
    <t>Troškovi poslovanja mreže predstavništava/ ispostava</t>
  </si>
  <si>
    <t xml:space="preserve">REZERVA </t>
  </si>
  <si>
    <t>8.</t>
  </si>
  <si>
    <t>POKRIVANJE MANJKA PRIHODA IZ PRETHODNE GODINE</t>
  </si>
  <si>
    <t>SVEUKUPNO 1</t>
  </si>
  <si>
    <t>9.</t>
  </si>
  <si>
    <t>FONDOVI - posebne namjene</t>
  </si>
  <si>
    <t>Fond za turističke zajednice na  turistički nedovoljno razvijenim područjima i kontinentu</t>
  </si>
  <si>
    <t>Fond za projekte udruženih turističkih zajednica</t>
  </si>
  <si>
    <t>SVEUKUPNO 2</t>
  </si>
  <si>
    <t>TOTAL</t>
  </si>
  <si>
    <t>SVEUKUPNO 1+ SVEUKUPNO 2</t>
  </si>
  <si>
    <t>Plan  2021.</t>
  </si>
  <si>
    <t>Rebalans 2021.</t>
  </si>
  <si>
    <t>Realizacija 2021.</t>
  </si>
  <si>
    <t xml:space="preserve">udio % u realizaciji </t>
  </si>
  <si>
    <t xml:space="preserve">indeks </t>
  </si>
  <si>
    <t>realizacija</t>
  </si>
  <si>
    <t>/rebalans</t>
  </si>
  <si>
    <t>Plan 2021.</t>
  </si>
  <si>
    <t>udio % u realizaciji</t>
  </si>
  <si>
    <r>
      <t xml:space="preserve">Definiranje </t>
    </r>
    <r>
      <rPr>
        <b/>
        <i/>
        <sz val="10"/>
        <color rgb="FF000000"/>
        <rFont val="Calibri"/>
        <family val="2"/>
        <charset val="238"/>
        <scheme val="minor"/>
      </rPr>
      <t>brending</t>
    </r>
    <r>
      <rPr>
        <b/>
        <sz val="10"/>
        <color rgb="FF000000"/>
        <rFont val="Calibri"/>
        <family val="2"/>
        <charset val="238"/>
        <scheme val="minor"/>
      </rPr>
      <t xml:space="preserve"> sustava i </t>
    </r>
    <r>
      <rPr>
        <b/>
        <i/>
        <sz val="10"/>
        <color rgb="FF000000"/>
        <rFont val="Calibri"/>
        <family val="2"/>
        <charset val="238"/>
        <scheme val="minor"/>
      </rPr>
      <t>brend</t>
    </r>
    <r>
      <rPr>
        <b/>
        <sz val="10"/>
        <color rgb="FF000000"/>
        <rFont val="Calibri"/>
        <family val="2"/>
        <charset val="238"/>
        <scheme val="minor"/>
      </rPr>
      <t xml:space="preserve"> arhitekture</t>
    </r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</si>
  <si>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</si>
  <si>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</si>
  <si>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</si>
  <si>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</si>
  <si>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</si>
  <si>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</si>
  <si>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</si>
  <si>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</si>
  <si>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</si>
  <si>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</si>
  <si>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2.3.11.</t>
  </si>
  <si>
    <t>2.3.12.</t>
  </si>
  <si>
    <t>2.3.13.</t>
  </si>
  <si>
    <t>2.3.14.</t>
  </si>
  <si>
    <t>2.3.15.</t>
  </si>
  <si>
    <t>2.3.17.</t>
  </si>
  <si>
    <t>2.3.18.</t>
  </si>
  <si>
    <t>Winter Wine &amp; walk</t>
  </si>
  <si>
    <t>Akademija blata i Sokak fest</t>
  </si>
  <si>
    <t>Suljoško ljeto</t>
  </si>
  <si>
    <t>Pokladno jahanje</t>
  </si>
  <si>
    <t>Žuti šešir</t>
  </si>
  <si>
    <t>GlinArt</t>
  </si>
  <si>
    <t>Moto susreti</t>
  </si>
  <si>
    <t>Proslava 1. svibnja</t>
  </si>
  <si>
    <t>2.3.19.</t>
  </si>
  <si>
    <t>2.3.20.</t>
  </si>
  <si>
    <t>2.3.21.</t>
  </si>
  <si>
    <t>2.3.22.</t>
  </si>
  <si>
    <t>2.3.23.</t>
  </si>
  <si>
    <t>2.3.24.</t>
  </si>
  <si>
    <t>AMORTIZACIJA</t>
  </si>
  <si>
    <t xml:space="preserve"> </t>
  </si>
  <si>
    <t>2.3.25.</t>
  </si>
  <si>
    <t>Cikloturističke manifestacije (FEBIRE)</t>
  </si>
  <si>
    <t>Uskrsni korzo</t>
  </si>
  <si>
    <t>Wine &amp; walk</t>
  </si>
  <si>
    <t>2.3.16.</t>
  </si>
  <si>
    <t>2.3.26.</t>
  </si>
  <si>
    <t>Plan za 2023. (u €)</t>
  </si>
  <si>
    <t>Izvještaj do 16.10.2023. u €</t>
  </si>
  <si>
    <r>
      <t xml:space="preserve">Rebalans 2023. u </t>
    </r>
    <r>
      <rPr>
        <b/>
        <sz val="10"/>
        <color rgb="FF000000"/>
        <rFont val="Calibri"/>
        <family val="2"/>
        <charset val="238"/>
      </rPr>
      <t>€</t>
    </r>
  </si>
  <si>
    <t>Dani baranjskog bauhausa</t>
  </si>
  <si>
    <t>Festival kulena</t>
  </si>
  <si>
    <t>Pile i trganci/gastro fest</t>
  </si>
  <si>
    <t>Materijalni troškovi/usluge/ured</t>
  </si>
  <si>
    <t>INDEKS REALIZACIJA/REBLANS</t>
  </si>
  <si>
    <t>Izvještaj do 31.12.2023. u €</t>
  </si>
  <si>
    <t>Indeks realizacija/rebalans</t>
  </si>
  <si>
    <r>
      <t xml:space="preserve">Izvještaj do 31.12.2023. u </t>
    </r>
    <r>
      <rPr>
        <b/>
        <sz val="10"/>
        <color rgb="FF000000"/>
        <rFont val="Calibri"/>
        <family val="2"/>
        <charset val="238"/>
      </rPr>
      <t>€</t>
    </r>
  </si>
  <si>
    <t>Tarda fest/Bure kulture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</si>
</sst>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3764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FFFFFF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b/>
      <sz val="14"/>
      <color rgb="FF003764"/>
      <name val="Calibri"/>
      <family val="2"/>
      <charset val="238"/>
      <scheme val="minor"/>
    </font>
    <font>
      <b/>
      <u/>
      <sz val="14"/>
      <color rgb="FF003764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0037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Alignment="1">
      <alignment horizontal="left" vertical="center" indent="3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 wrapText="1"/>
    </xf>
    <xf numFmtId="0" fontId="19" fillId="0" borderId="0" xfId="0" applyFont="1" applyAlignment="1">
      <alignment horizontal="justify" vertical="center"/>
    </xf>
    <xf numFmtId="0" fontId="10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6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13" fillId="3" borderId="2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vertical="center" wrapText="1"/>
    </xf>
    <xf numFmtId="164" fontId="0" fillId="0" borderId="0" xfId="0" applyNumberFormat="1"/>
    <xf numFmtId="164" fontId="6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/>
    </xf>
    <xf numFmtId="164" fontId="13" fillId="3" borderId="1" xfId="0" applyNumberFormat="1" applyFont="1" applyFill="1" applyBorder="1" applyAlignment="1">
      <alignment vertical="center"/>
    </xf>
    <xf numFmtId="165" fontId="8" fillId="2" borderId="1" xfId="1" applyNumberFormat="1" applyFont="1" applyFill="1" applyBorder="1" applyAlignment="1">
      <alignment vertical="center"/>
    </xf>
    <xf numFmtId="165" fontId="21" fillId="6" borderId="1" xfId="1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164" fontId="12" fillId="3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9" fillId="7" borderId="1" xfId="1" applyNumberFormat="1" applyFont="1" applyFill="1" applyBorder="1" applyAlignment="1">
      <alignment vertical="center"/>
    </xf>
    <xf numFmtId="165" fontId="9" fillId="0" borderId="1" xfId="1" applyNumberFormat="1" applyFont="1" applyBorder="1" applyAlignment="1">
      <alignment vertical="center"/>
    </xf>
    <xf numFmtId="165" fontId="8" fillId="8" borderId="1" xfId="1" applyNumberFormat="1" applyFont="1" applyFill="1" applyBorder="1" applyAlignment="1">
      <alignment vertical="center"/>
    </xf>
    <xf numFmtId="164" fontId="9" fillId="7" borderId="1" xfId="0" applyNumberFormat="1" applyFont="1" applyFill="1" applyBorder="1" applyAlignment="1">
      <alignment vertical="center"/>
    </xf>
    <xf numFmtId="165" fontId="8" fillId="0" borderId="1" xfId="1" applyNumberFormat="1" applyFont="1" applyBorder="1" applyAlignment="1">
      <alignment vertical="center"/>
    </xf>
    <xf numFmtId="165" fontId="8" fillId="7" borderId="1" xfId="1" applyNumberFormat="1" applyFont="1" applyFill="1" applyBorder="1" applyAlignment="1">
      <alignment vertical="center"/>
    </xf>
    <xf numFmtId="164" fontId="8" fillId="7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Z%20Baranje%202021\Rebalans%20za%202021\Knjig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 refreshError="1">
        <row r="27">
          <cell r="C27" t="str">
            <v>Petaračke buše</v>
          </cell>
        </row>
        <row r="28">
          <cell r="C28" t="str">
            <v>Proljetni vašar</v>
          </cell>
        </row>
        <row r="38">
          <cell r="C38" t="str">
            <v>Belomanastirsko ljeto mladih</v>
          </cell>
        </row>
        <row r="39">
          <cell r="C39" t="str">
            <v>Baranja night trail</v>
          </cell>
        </row>
        <row r="42">
          <cell r="C42" t="str">
            <v>Najveća hrvatska fišijada</v>
          </cell>
        </row>
        <row r="43">
          <cell r="C43" t="str">
            <v>Vinski maraton</v>
          </cell>
        </row>
        <row r="44">
          <cell r="C44" t="str">
            <v>Vinatlon</v>
          </cell>
        </row>
        <row r="45">
          <cell r="C45" t="str">
            <v>Branjska už'na</v>
          </cell>
        </row>
        <row r="46">
          <cell r="C46" t="str">
            <v>Zimski vašar i ČvarakFest</v>
          </cell>
        </row>
        <row r="47">
          <cell r="C47" t="str">
            <v>Advent u Baranji</v>
          </cell>
        </row>
        <row r="48">
          <cell r="C48" t="str">
            <v>Cikloturističke manifestacije (BRUT)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topLeftCell="A46" workbookViewId="0">
      <selection activeCell="G73" sqref="G73"/>
    </sheetView>
  </sheetViews>
  <sheetFormatPr defaultRowHeight="15" x14ac:dyDescent="0.25"/>
  <cols>
    <col min="1" max="1" width="3" customWidth="1"/>
    <col min="2" max="2" width="6.5703125" customWidth="1"/>
    <col min="3" max="3" width="27.5703125" customWidth="1"/>
    <col min="4" max="4" width="16.28515625" customWidth="1"/>
    <col min="5" max="5" width="13.5703125" customWidth="1"/>
    <col min="6" max="6" width="14.85546875" customWidth="1"/>
    <col min="7" max="7" width="11.28515625" bestFit="1" customWidth="1"/>
    <col min="9" max="9" width="11.7109375" bestFit="1" customWidth="1"/>
  </cols>
  <sheetData>
    <row r="1" spans="1:9" ht="21" x14ac:dyDescent="0.25">
      <c r="A1" s="1"/>
    </row>
    <row r="2" spans="1:9" ht="51" x14ac:dyDescent="0.25">
      <c r="A2" s="8"/>
      <c r="B2" s="9"/>
      <c r="C2" s="5" t="s">
        <v>0</v>
      </c>
      <c r="D2" s="48" t="s">
        <v>144</v>
      </c>
      <c r="E2" s="48" t="s">
        <v>145</v>
      </c>
      <c r="F2" s="48" t="s">
        <v>146</v>
      </c>
      <c r="G2" s="51" t="s">
        <v>152</v>
      </c>
      <c r="H2" s="51" t="s">
        <v>151</v>
      </c>
      <c r="I2" s="51" t="s">
        <v>1</v>
      </c>
    </row>
    <row r="3" spans="1:9" x14ac:dyDescent="0.25">
      <c r="A3" s="10" t="s">
        <v>2</v>
      </c>
      <c r="B3" s="10"/>
      <c r="C3" s="10" t="s">
        <v>3</v>
      </c>
      <c r="D3" s="36">
        <f>SUM(D4:D5)</f>
        <v>33180.702103656513</v>
      </c>
      <c r="E3" s="36">
        <f>SUM(E4:E5)</f>
        <v>28651.23</v>
      </c>
      <c r="F3" s="36">
        <f>SUM(F4:F5)</f>
        <v>30300</v>
      </c>
      <c r="G3" s="36">
        <f>SUM(G4:G5)</f>
        <v>39096.17</v>
      </c>
      <c r="H3" s="52">
        <f>G3/F3</f>
        <v>1.2903026402640263</v>
      </c>
      <c r="I3" s="46">
        <f>G3/G12</f>
        <v>0.14618377721593506</v>
      </c>
    </row>
    <row r="4" spans="1:9" x14ac:dyDescent="0.25">
      <c r="A4" s="11"/>
      <c r="B4" s="11" t="s">
        <v>4</v>
      </c>
      <c r="C4" s="11" t="s">
        <v>5</v>
      </c>
      <c r="D4" s="37">
        <f>100000/7.5345</f>
        <v>13272.280841462605</v>
      </c>
      <c r="E4" s="37">
        <v>7103.27</v>
      </c>
      <c r="F4" s="37">
        <v>8300</v>
      </c>
      <c r="G4" s="37">
        <v>8156.36</v>
      </c>
      <c r="H4" s="53">
        <f>G4/F4</f>
        <v>0.9826939759036144</v>
      </c>
      <c r="I4" s="54">
        <f>G4/G12</f>
        <v>3.0497297129948125E-2</v>
      </c>
    </row>
    <row r="5" spans="1:9" x14ac:dyDescent="0.25">
      <c r="A5" s="12"/>
      <c r="B5" s="11" t="s">
        <v>6</v>
      </c>
      <c r="C5" s="11" t="s">
        <v>7</v>
      </c>
      <c r="D5" s="37">
        <f>150000/7.5345</f>
        <v>19908.421262193908</v>
      </c>
      <c r="E5" s="37">
        <v>21547.96</v>
      </c>
      <c r="F5" s="37">
        <v>22000</v>
      </c>
      <c r="G5" s="37">
        <v>30939.81</v>
      </c>
      <c r="H5" s="53">
        <f>G5/F5</f>
        <v>1.406355</v>
      </c>
      <c r="I5" s="54">
        <f>G5/G12</f>
        <v>0.11568648008598693</v>
      </c>
    </row>
    <row r="6" spans="1:9" ht="45" x14ac:dyDescent="0.25">
      <c r="A6" s="10" t="s">
        <v>8</v>
      </c>
      <c r="B6" s="10"/>
      <c r="C6" s="10" t="s">
        <v>9</v>
      </c>
      <c r="D6" s="36">
        <f>450000/7.5345</f>
        <v>59725.263786581723</v>
      </c>
      <c r="E6" s="36">
        <v>44858.46</v>
      </c>
      <c r="F6" s="36">
        <v>55000</v>
      </c>
      <c r="G6" s="55">
        <v>59191.24</v>
      </c>
      <c r="H6" s="52">
        <f>G6/F6</f>
        <v>1.0762043636363636</v>
      </c>
      <c r="I6" s="46">
        <f>G6/G12</f>
        <v>0.22132088747554923</v>
      </c>
    </row>
    <row r="7" spans="1:9" ht="29.25" customHeight="1" x14ac:dyDescent="0.25">
      <c r="A7" s="13" t="s">
        <v>10</v>
      </c>
      <c r="B7" s="13"/>
      <c r="C7" s="10" t="s">
        <v>11</v>
      </c>
      <c r="D7" s="38">
        <f>750000/7.5345</f>
        <v>99542.106310969539</v>
      </c>
      <c r="E7" s="38">
        <v>123561.09</v>
      </c>
      <c r="F7" s="38">
        <v>151734</v>
      </c>
      <c r="G7" s="55">
        <v>145561.09</v>
      </c>
      <c r="H7" s="52">
        <f>G7/F7</f>
        <v>0.95931755572251443</v>
      </c>
      <c r="I7" s="46">
        <f>G7/G12</f>
        <v>0.5442648206171774</v>
      </c>
    </row>
    <row r="8" spans="1:9" ht="21.75" customHeight="1" x14ac:dyDescent="0.25">
      <c r="A8" s="13" t="s">
        <v>12</v>
      </c>
      <c r="B8" s="13"/>
      <c r="C8" s="10" t="s">
        <v>13</v>
      </c>
      <c r="D8" s="38">
        <v>0</v>
      </c>
      <c r="E8" s="38">
        <v>0</v>
      </c>
      <c r="F8" s="38">
        <v>0</v>
      </c>
      <c r="G8" s="55">
        <v>0</v>
      </c>
      <c r="H8" s="52">
        <v>0</v>
      </c>
      <c r="I8" s="46">
        <f>G8/G12</f>
        <v>0</v>
      </c>
    </row>
    <row r="9" spans="1:9" ht="27.75" customHeight="1" x14ac:dyDescent="0.25">
      <c r="A9" s="13" t="s">
        <v>14</v>
      </c>
      <c r="B9" s="14"/>
      <c r="C9" s="10" t="s">
        <v>15</v>
      </c>
      <c r="D9" s="49">
        <f>150000/7.5345</f>
        <v>19908.421262193908</v>
      </c>
      <c r="E9" s="39">
        <v>22931</v>
      </c>
      <c r="F9" s="39">
        <v>23231</v>
      </c>
      <c r="G9" s="55">
        <v>23336.86</v>
      </c>
      <c r="H9" s="52">
        <f>G9/F9</f>
        <v>1.0045568421505746</v>
      </c>
      <c r="I9" s="46">
        <f>G9/G12</f>
        <v>8.7258428208171451E-2</v>
      </c>
    </row>
    <row r="10" spans="1:9" ht="30" x14ac:dyDescent="0.25">
      <c r="A10" s="13" t="s">
        <v>16</v>
      </c>
      <c r="B10" s="14"/>
      <c r="C10" s="10" t="s">
        <v>17</v>
      </c>
      <c r="D10" s="49">
        <f>10000/7.5345</f>
        <v>1327.2280841462605</v>
      </c>
      <c r="E10" s="39">
        <v>0</v>
      </c>
      <c r="F10" s="39">
        <v>0</v>
      </c>
      <c r="G10" s="55">
        <v>0</v>
      </c>
      <c r="H10" s="52">
        <v>0</v>
      </c>
      <c r="I10" s="46">
        <v>0</v>
      </c>
    </row>
    <row r="11" spans="1:9" x14ac:dyDescent="0.25">
      <c r="A11" s="13" t="s">
        <v>18</v>
      </c>
      <c r="B11" s="13"/>
      <c r="C11" s="10" t="s">
        <v>19</v>
      </c>
      <c r="D11" s="38">
        <f>20000/7.5345</f>
        <v>2654.4561682925209</v>
      </c>
      <c r="E11" s="38">
        <v>253.65</v>
      </c>
      <c r="F11" s="38">
        <v>253.65</v>
      </c>
      <c r="G11" s="55">
        <v>259.98</v>
      </c>
      <c r="H11" s="52">
        <f>G11/F11</f>
        <v>1.024955647545831</v>
      </c>
      <c r="I11" s="46">
        <f>G11/G12</f>
        <v>9.7208648316699051E-4</v>
      </c>
    </row>
    <row r="12" spans="1:9" ht="15.75" x14ac:dyDescent="0.25">
      <c r="A12" s="59"/>
      <c r="B12" s="59"/>
      <c r="C12" s="15" t="s">
        <v>20</v>
      </c>
      <c r="D12" s="50">
        <f>SUM(D3,D6:D11)</f>
        <v>216338.17771584046</v>
      </c>
      <c r="E12" s="40">
        <f>SUM(E3,E6:E11)</f>
        <v>220255.43</v>
      </c>
      <c r="F12" s="40">
        <f>SUM(F3,F6:F11)</f>
        <v>260518.65</v>
      </c>
      <c r="G12" s="40">
        <f t="shared" ref="G12" si="0">SUM(G3,G6:G11)</f>
        <v>267445.33999999997</v>
      </c>
      <c r="H12" s="47">
        <f>G12/F12</f>
        <v>1.0265880772835265</v>
      </c>
      <c r="I12" s="47">
        <v>1</v>
      </c>
    </row>
    <row r="13" spans="1:9" x14ac:dyDescent="0.25">
      <c r="A13" s="2"/>
      <c r="B13" s="2"/>
      <c r="C13" s="2"/>
      <c r="D13" s="2"/>
      <c r="E13" s="41"/>
      <c r="F13" s="2"/>
    </row>
    <row r="14" spans="1:9" ht="18.75" x14ac:dyDescent="0.25">
      <c r="A14" s="3"/>
      <c r="E14" s="42"/>
    </row>
    <row r="15" spans="1:9" ht="39.75" customHeight="1" x14ac:dyDescent="0.25">
      <c r="A15" s="9"/>
      <c r="B15" s="9"/>
      <c r="C15" s="5" t="s">
        <v>21</v>
      </c>
      <c r="D15" s="48" t="s">
        <v>144</v>
      </c>
      <c r="E15" s="43" t="s">
        <v>145</v>
      </c>
      <c r="F15" s="34" t="str">
        <f t="shared" ref="F15" si="1">F2</f>
        <v>Rebalans 2023. u €</v>
      </c>
      <c r="G15" s="51" t="s">
        <v>154</v>
      </c>
      <c r="H15" s="43" t="s">
        <v>153</v>
      </c>
      <c r="I15" s="51" t="s">
        <v>1</v>
      </c>
    </row>
    <row r="16" spans="1:9" ht="24.75" customHeight="1" x14ac:dyDescent="0.25">
      <c r="A16" s="9" t="s">
        <v>2</v>
      </c>
      <c r="B16" s="9"/>
      <c r="C16" s="9" t="s">
        <v>22</v>
      </c>
      <c r="D16" s="36">
        <f>SUM(D17:D19)</f>
        <v>0</v>
      </c>
      <c r="E16" s="36">
        <f t="shared" ref="E16:F16" si="2">SUM(E17:E19)</f>
        <v>0</v>
      </c>
      <c r="F16" s="36">
        <f t="shared" si="2"/>
        <v>0</v>
      </c>
      <c r="G16" s="36">
        <f t="shared" ref="G16:H16" si="3">SUM(G17:G19)</f>
        <v>0</v>
      </c>
      <c r="H16" s="46">
        <f t="shared" si="3"/>
        <v>0</v>
      </c>
      <c r="I16" s="46">
        <v>0</v>
      </c>
    </row>
    <row r="17" spans="1:9" ht="38.25" x14ac:dyDescent="0.25">
      <c r="A17" s="16"/>
      <c r="B17" s="16" t="s">
        <v>4</v>
      </c>
      <c r="C17" s="16" t="s">
        <v>23</v>
      </c>
      <c r="D17" s="44">
        <v>0</v>
      </c>
      <c r="E17" s="44">
        <v>0</v>
      </c>
      <c r="F17" s="44">
        <v>0</v>
      </c>
      <c r="G17" s="44">
        <v>0</v>
      </c>
      <c r="H17" s="56">
        <v>0</v>
      </c>
      <c r="I17" s="54">
        <v>0</v>
      </c>
    </row>
    <row r="18" spans="1:9" x14ac:dyDescent="0.25">
      <c r="A18" s="17"/>
      <c r="B18" s="16" t="s">
        <v>6</v>
      </c>
      <c r="C18" s="16" t="s">
        <v>24</v>
      </c>
      <c r="D18" s="44">
        <v>0</v>
      </c>
      <c r="E18" s="44">
        <v>0</v>
      </c>
      <c r="F18" s="44">
        <v>0</v>
      </c>
      <c r="G18" s="44">
        <v>0</v>
      </c>
      <c r="H18" s="56">
        <v>0</v>
      </c>
      <c r="I18" s="54">
        <v>0</v>
      </c>
    </row>
    <row r="19" spans="1:9" ht="27.75" customHeight="1" x14ac:dyDescent="0.25">
      <c r="A19" s="16"/>
      <c r="B19" s="16" t="s">
        <v>25</v>
      </c>
      <c r="C19" s="16" t="s">
        <v>26</v>
      </c>
      <c r="D19" s="44">
        <v>0</v>
      </c>
      <c r="E19" s="44">
        <v>0</v>
      </c>
      <c r="F19" s="44">
        <v>0</v>
      </c>
      <c r="G19" s="44">
        <v>0</v>
      </c>
      <c r="H19" s="56">
        <v>0</v>
      </c>
      <c r="I19" s="54">
        <v>0</v>
      </c>
    </row>
    <row r="20" spans="1:9" ht="25.5" x14ac:dyDescent="0.25">
      <c r="A20" s="9" t="s">
        <v>27</v>
      </c>
      <c r="B20" s="9"/>
      <c r="C20" s="9" t="s">
        <v>28</v>
      </c>
      <c r="D20" s="36">
        <f>SUM(D21:D23,D49:D50)</f>
        <v>109695.39905103191</v>
      </c>
      <c r="E20" s="36">
        <f t="shared" ref="E20:F20" si="4">SUM(E21:E23,E50,E51)</f>
        <v>103677.06684650607</v>
      </c>
      <c r="F20" s="36">
        <f t="shared" si="4"/>
        <v>139847.18</v>
      </c>
      <c r="G20" s="36">
        <f>SUM(G25,G26,G27,G28,G29,G30,G31,G32,G33,G34,G35,G36,G37,G38,G39,G40,G41,G42,G43,G44,G45,G46,G47,G48,G49,G50,G51)</f>
        <v>148959.72999999998</v>
      </c>
      <c r="H20" s="46">
        <f>G20/F20</f>
        <v>1.0651607704924761</v>
      </c>
      <c r="I20" s="57">
        <f>G20/G73</f>
        <v>0.55697261354413563</v>
      </c>
    </row>
    <row r="21" spans="1:9" ht="38.25" x14ac:dyDescent="0.25">
      <c r="A21" s="17"/>
      <c r="B21" s="16" t="s">
        <v>29</v>
      </c>
      <c r="C21" s="16" t="s">
        <v>30</v>
      </c>
      <c r="D21" s="44">
        <v>0</v>
      </c>
      <c r="E21" s="44">
        <v>0</v>
      </c>
      <c r="F21" s="44">
        <v>0</v>
      </c>
      <c r="G21" s="44">
        <v>0</v>
      </c>
      <c r="H21" s="54">
        <v>0</v>
      </c>
      <c r="I21" s="54">
        <v>0</v>
      </c>
    </row>
    <row r="22" spans="1:9" ht="23.25" customHeight="1" x14ac:dyDescent="0.25">
      <c r="A22" s="16"/>
      <c r="B22" s="16" t="s">
        <v>31</v>
      </c>
      <c r="C22" s="16" t="s">
        <v>32</v>
      </c>
      <c r="D22" s="44">
        <v>0</v>
      </c>
      <c r="E22" s="44">
        <v>0</v>
      </c>
      <c r="F22" s="44">
        <v>0</v>
      </c>
      <c r="G22" s="44">
        <v>0</v>
      </c>
      <c r="H22" s="54">
        <v>0</v>
      </c>
      <c r="I22" s="54">
        <v>0</v>
      </c>
    </row>
    <row r="23" spans="1:9" ht="28.5" customHeight="1" x14ac:dyDescent="0.25">
      <c r="A23" s="16"/>
      <c r="B23" s="16" t="s">
        <v>33</v>
      </c>
      <c r="C23" s="16" t="s">
        <v>34</v>
      </c>
      <c r="D23" s="44">
        <f>576500/7.5345</f>
        <v>76514.699051031916</v>
      </c>
      <c r="E23" s="44">
        <f>SUM(E24:E49)</f>
        <v>83689.836846506078</v>
      </c>
      <c r="F23" s="44">
        <f>SUM(F24:F49)</f>
        <v>87047.18</v>
      </c>
      <c r="G23" s="44">
        <f>SUM(G24:G48)</f>
        <v>91544.18</v>
      </c>
      <c r="H23" s="54">
        <f>G23/F23</f>
        <v>1.0516616391248976</v>
      </c>
      <c r="I23" s="54">
        <f>G23/G73</f>
        <v>0.3422911762081926</v>
      </c>
    </row>
    <row r="24" spans="1:9" x14ac:dyDescent="0.25">
      <c r="A24" s="16"/>
      <c r="B24" s="16" t="s">
        <v>105</v>
      </c>
      <c r="C24" s="16" t="s">
        <v>122</v>
      </c>
      <c r="D24" s="44">
        <f>50000/7.5345</f>
        <v>6636.1404207313026</v>
      </c>
      <c r="E24" s="44">
        <v>2254.25</v>
      </c>
      <c r="F24" s="44">
        <v>2254.25</v>
      </c>
      <c r="G24" s="44">
        <v>2254.25</v>
      </c>
      <c r="H24" s="54">
        <v>1</v>
      </c>
      <c r="I24" s="54">
        <f>G24/G73</f>
        <v>8.4288251199291786E-3</v>
      </c>
    </row>
    <row r="25" spans="1:9" x14ac:dyDescent="0.25">
      <c r="A25" s="16"/>
      <c r="B25" s="16" t="s">
        <v>106</v>
      </c>
      <c r="C25" s="16" t="str">
        <f>[1]List1!C27</f>
        <v>Petaračke buše</v>
      </c>
      <c r="D25" s="44">
        <f>5000/7.5345</f>
        <v>663.61404207313024</v>
      </c>
      <c r="E25" s="44">
        <v>0</v>
      </c>
      <c r="F25" s="44">
        <v>0</v>
      </c>
      <c r="G25" s="44">
        <v>0</v>
      </c>
      <c r="H25" s="54">
        <v>0</v>
      </c>
      <c r="I25" s="54">
        <v>0</v>
      </c>
    </row>
    <row r="26" spans="1:9" x14ac:dyDescent="0.25">
      <c r="A26" s="16"/>
      <c r="B26" s="16" t="s">
        <v>107</v>
      </c>
      <c r="C26" s="16" t="s">
        <v>125</v>
      </c>
      <c r="D26" s="44">
        <v>0</v>
      </c>
      <c r="E26" s="44">
        <v>298.04000000000002</v>
      </c>
      <c r="F26" s="44">
        <v>298.04000000000002</v>
      </c>
      <c r="G26" s="44">
        <v>298.04000000000002</v>
      </c>
      <c r="H26" s="54">
        <v>1</v>
      </c>
      <c r="I26" s="54">
        <f>G26/G73</f>
        <v>1.1143959360069612E-3</v>
      </c>
    </row>
    <row r="27" spans="1:9" x14ac:dyDescent="0.25">
      <c r="A27" s="16"/>
      <c r="B27" s="16" t="s">
        <v>108</v>
      </c>
      <c r="C27" s="16" t="s">
        <v>126</v>
      </c>
      <c r="D27" s="44">
        <v>0</v>
      </c>
      <c r="E27" s="44">
        <v>399.6</v>
      </c>
      <c r="F27" s="44">
        <v>399.6</v>
      </c>
      <c r="G27" s="44">
        <v>399.6</v>
      </c>
      <c r="H27" s="54">
        <v>1</v>
      </c>
      <c r="I27" s="54">
        <f>G27/G73</f>
        <v>1.494137082366064E-3</v>
      </c>
    </row>
    <row r="28" spans="1:9" x14ac:dyDescent="0.25">
      <c r="A28" s="16"/>
      <c r="B28" s="16" t="s">
        <v>109</v>
      </c>
      <c r="C28" s="16" t="s">
        <v>148</v>
      </c>
      <c r="D28" s="44">
        <v>0</v>
      </c>
      <c r="E28" s="44">
        <v>319.25</v>
      </c>
      <c r="F28" s="44">
        <v>319.25</v>
      </c>
      <c r="G28" s="44">
        <v>319.25</v>
      </c>
      <c r="H28" s="54">
        <v>1</v>
      </c>
      <c r="I28" s="54">
        <f>G28/G73</f>
        <v>1.1937018607241388E-3</v>
      </c>
    </row>
    <row r="29" spans="1:9" x14ac:dyDescent="0.25">
      <c r="A29" s="16"/>
      <c r="B29" s="16" t="s">
        <v>110</v>
      </c>
      <c r="C29" s="16" t="str">
        <f>[1]List1!C28</f>
        <v>Proljetni vašar</v>
      </c>
      <c r="D29" s="44">
        <v>995.42</v>
      </c>
      <c r="E29" s="44">
        <v>446.2</v>
      </c>
      <c r="F29" s="44">
        <v>446.2</v>
      </c>
      <c r="G29" s="44">
        <v>446.2</v>
      </c>
      <c r="H29" s="54">
        <v>1</v>
      </c>
      <c r="I29" s="54">
        <f>G29/G73</f>
        <v>1.6683782936730172E-3</v>
      </c>
    </row>
    <row r="30" spans="1:9" x14ac:dyDescent="0.25">
      <c r="A30" s="16"/>
      <c r="B30" s="16" t="s">
        <v>111</v>
      </c>
      <c r="C30" s="16" t="s">
        <v>140</v>
      </c>
      <c r="D30" s="44">
        <v>5308.91</v>
      </c>
      <c r="E30" s="44">
        <v>0</v>
      </c>
      <c r="F30" s="44">
        <v>0</v>
      </c>
      <c r="G30" s="44">
        <v>0</v>
      </c>
      <c r="H30" s="54">
        <v>0</v>
      </c>
      <c r="I30" s="54">
        <v>0</v>
      </c>
    </row>
    <row r="31" spans="1:9" x14ac:dyDescent="0.25">
      <c r="A31" s="16"/>
      <c r="B31" s="16" t="s">
        <v>112</v>
      </c>
      <c r="C31" s="16" t="s">
        <v>129</v>
      </c>
      <c r="D31" s="44">
        <v>0</v>
      </c>
      <c r="E31" s="44">
        <v>0</v>
      </c>
      <c r="F31" s="44">
        <v>0</v>
      </c>
      <c r="G31" s="44">
        <v>0</v>
      </c>
      <c r="H31" s="54">
        <v>0</v>
      </c>
      <c r="I31" s="54">
        <v>0</v>
      </c>
    </row>
    <row r="32" spans="1:9" x14ac:dyDescent="0.25">
      <c r="A32" s="16"/>
      <c r="B32" s="16" t="s">
        <v>113</v>
      </c>
      <c r="C32" s="16" t="s">
        <v>128</v>
      </c>
      <c r="D32" s="44">
        <v>0</v>
      </c>
      <c r="E32" s="44">
        <v>249.78</v>
      </c>
      <c r="F32" s="44">
        <v>249.78</v>
      </c>
      <c r="G32" s="44">
        <v>249.78</v>
      </c>
      <c r="H32" s="54">
        <v>1</v>
      </c>
      <c r="I32" s="54">
        <f>G32/G73</f>
        <v>9.3394784893242107E-4</v>
      </c>
    </row>
    <row r="33" spans="1:14" x14ac:dyDescent="0.25">
      <c r="A33" s="16"/>
      <c r="B33" s="16" t="s">
        <v>114</v>
      </c>
      <c r="C33" s="16" t="s">
        <v>147</v>
      </c>
      <c r="D33" s="44">
        <v>0</v>
      </c>
      <c r="E33" s="44">
        <v>1612.5</v>
      </c>
      <c r="F33" s="44">
        <v>1612.5</v>
      </c>
      <c r="G33" s="44">
        <v>1612.5</v>
      </c>
      <c r="H33" s="54">
        <v>1</v>
      </c>
      <c r="I33" s="54">
        <f>G33/G73</f>
        <v>6.0292693826708658E-3</v>
      </c>
    </row>
    <row r="34" spans="1:14" x14ac:dyDescent="0.25">
      <c r="A34" s="16"/>
      <c r="B34" s="16" t="s">
        <v>115</v>
      </c>
      <c r="C34" s="16" t="s">
        <v>141</v>
      </c>
      <c r="D34" s="44">
        <v>15926.74</v>
      </c>
      <c r="E34" s="44">
        <v>20250.07</v>
      </c>
      <c r="F34" s="44">
        <v>20250.07</v>
      </c>
      <c r="G34" s="44">
        <v>20250.07</v>
      </c>
      <c r="H34" s="54">
        <v>1</v>
      </c>
      <c r="I34" s="54">
        <f>G34/G73</f>
        <v>7.5716667936708101E-2</v>
      </c>
    </row>
    <row r="35" spans="1:14" x14ac:dyDescent="0.25">
      <c r="A35" s="16"/>
      <c r="B35" s="16" t="s">
        <v>116</v>
      </c>
      <c r="C35" s="16" t="str">
        <f>[1]List1!C39</f>
        <v>Baranja night trail</v>
      </c>
      <c r="D35" s="44">
        <v>663.61</v>
      </c>
      <c r="E35" s="44">
        <v>1176.03</v>
      </c>
      <c r="F35" s="44">
        <v>1176.03</v>
      </c>
      <c r="G35" s="44">
        <v>1176.03</v>
      </c>
      <c r="H35" s="54">
        <v>1</v>
      </c>
      <c r="I35" s="54">
        <f>G35/G73</f>
        <v>4.3972723547921972E-3</v>
      </c>
    </row>
    <row r="36" spans="1:14" x14ac:dyDescent="0.25">
      <c r="A36" s="16"/>
      <c r="B36" s="16" t="s">
        <v>117</v>
      </c>
      <c r="C36" s="16" t="str">
        <f>[1]List1!C44</f>
        <v>Vinatlon</v>
      </c>
      <c r="D36" s="44">
        <v>2654.46</v>
      </c>
      <c r="E36" s="44">
        <v>19164.87</v>
      </c>
      <c r="F36" s="44">
        <v>19164.87</v>
      </c>
      <c r="G36" s="44">
        <v>21164.87</v>
      </c>
      <c r="H36" s="54">
        <f>G36/F36</f>
        <v>1.1043576084784295</v>
      </c>
      <c r="I36" s="54">
        <f>G36/G73</f>
        <v>7.9137179956098688E-2</v>
      </c>
    </row>
    <row r="37" spans="1:14" x14ac:dyDescent="0.25">
      <c r="A37" s="16"/>
      <c r="B37" s="16" t="s">
        <v>118</v>
      </c>
      <c r="C37" s="16" t="s">
        <v>155</v>
      </c>
      <c r="D37" s="44">
        <v>1990.84</v>
      </c>
      <c r="E37" s="44">
        <v>0</v>
      </c>
      <c r="F37" s="44">
        <v>0</v>
      </c>
      <c r="G37" s="44">
        <v>3400</v>
      </c>
      <c r="H37" s="54">
        <v>3.4</v>
      </c>
      <c r="I37" s="54">
        <f>G37/G73</f>
        <v>1.2712878078189733E-2</v>
      </c>
    </row>
    <row r="38" spans="1:14" x14ac:dyDescent="0.25">
      <c r="A38" s="16"/>
      <c r="B38" s="16" t="s">
        <v>119</v>
      </c>
      <c r="C38" s="16" t="s">
        <v>124</v>
      </c>
      <c r="D38" s="44">
        <v>13272.28</v>
      </c>
      <c r="E38" s="44">
        <v>16186.8</v>
      </c>
      <c r="F38" s="44">
        <v>16186.8</v>
      </c>
      <c r="G38" s="44">
        <v>16186.8</v>
      </c>
      <c r="H38" s="54">
        <v>1</v>
      </c>
      <c r="I38" s="54">
        <f>G38/G73</f>
        <v>6.0523769081188693E-2</v>
      </c>
    </row>
    <row r="39" spans="1:14" x14ac:dyDescent="0.25">
      <c r="A39" s="16"/>
      <c r="B39" s="16" t="s">
        <v>142</v>
      </c>
      <c r="C39" s="16" t="s">
        <v>123</v>
      </c>
      <c r="D39" s="44">
        <v>995.42</v>
      </c>
      <c r="E39" s="44">
        <v>0</v>
      </c>
      <c r="F39" s="44">
        <v>0</v>
      </c>
      <c r="G39" s="44">
        <v>0</v>
      </c>
      <c r="H39" s="54">
        <v>0</v>
      </c>
      <c r="I39" s="54">
        <v>0</v>
      </c>
    </row>
    <row r="40" spans="1:14" ht="15" customHeight="1" x14ac:dyDescent="0.25">
      <c r="A40" s="16"/>
      <c r="B40" s="16" t="s">
        <v>120</v>
      </c>
      <c r="C40" s="16" t="s">
        <v>149</v>
      </c>
      <c r="D40" s="44">
        <v>2654.46</v>
      </c>
      <c r="E40" s="44">
        <v>162.5</v>
      </c>
      <c r="F40" s="44">
        <v>162.5</v>
      </c>
      <c r="G40" s="44">
        <v>162.5</v>
      </c>
      <c r="H40" s="54">
        <v>1</v>
      </c>
      <c r="I40" s="54">
        <f>G40/G73</f>
        <v>6.0760079050171522E-4</v>
      </c>
    </row>
    <row r="41" spans="1:14" x14ac:dyDescent="0.25">
      <c r="A41" s="16"/>
      <c r="B41" s="16" t="s">
        <v>121</v>
      </c>
      <c r="C41" s="16" t="s">
        <v>127</v>
      </c>
      <c r="D41" s="44">
        <v>0</v>
      </c>
      <c r="E41" s="44">
        <v>149.33000000000001</v>
      </c>
      <c r="F41" s="44">
        <v>149.33000000000001</v>
      </c>
      <c r="G41" s="44">
        <v>149.33000000000001</v>
      </c>
      <c r="H41" s="54">
        <v>1</v>
      </c>
      <c r="I41" s="54">
        <f>G41/G73</f>
        <v>5.5835708335766853E-4</v>
      </c>
    </row>
    <row r="42" spans="1:14" x14ac:dyDescent="0.25">
      <c r="A42" s="16"/>
      <c r="B42" s="16" t="s">
        <v>130</v>
      </c>
      <c r="C42" s="16" t="str">
        <f>[1]List1!C38</f>
        <v>Belomanastirsko ljeto mladih</v>
      </c>
      <c r="D42" s="44">
        <v>995.42</v>
      </c>
      <c r="E42" s="44">
        <f>3150/7.5345</f>
        <v>418.07684650607206</v>
      </c>
      <c r="F42" s="44">
        <v>780</v>
      </c>
      <c r="G42" s="44">
        <v>780</v>
      </c>
      <c r="H42" s="54">
        <v>1</v>
      </c>
      <c r="I42" s="54">
        <f>G42/G73</f>
        <v>2.9164837944082329E-3</v>
      </c>
      <c r="N42" t="s">
        <v>137</v>
      </c>
    </row>
    <row r="43" spans="1:14" x14ac:dyDescent="0.25">
      <c r="A43" s="16"/>
      <c r="B43" s="16" t="s">
        <v>131</v>
      </c>
      <c r="C43" s="16" t="str">
        <f>[1]List1!C42</f>
        <v>Najveća hrvatska fišijada</v>
      </c>
      <c r="D43" s="44">
        <v>7963.37</v>
      </c>
      <c r="E43" s="44">
        <v>8775.68</v>
      </c>
      <c r="F43" s="44">
        <v>8775.68</v>
      </c>
      <c r="G43" s="44">
        <v>8775.68</v>
      </c>
      <c r="H43" s="54">
        <v>1</v>
      </c>
      <c r="I43" s="54">
        <f>G43/G73</f>
        <v>3.2812985262708261E-2</v>
      </c>
    </row>
    <row r="44" spans="1:14" x14ac:dyDescent="0.25">
      <c r="A44" s="16"/>
      <c r="B44" s="16" t="s">
        <v>132</v>
      </c>
      <c r="C44" s="16" t="str">
        <f>[1]List1!C43</f>
        <v>Vinski maraton</v>
      </c>
      <c r="D44" s="44">
        <f>20000/7.5345</f>
        <v>2654.4561682925209</v>
      </c>
      <c r="E44" s="44">
        <v>6087.5</v>
      </c>
      <c r="F44" s="44">
        <v>6087.5</v>
      </c>
      <c r="G44" s="44">
        <v>6087.5</v>
      </c>
      <c r="H44" s="54">
        <v>1</v>
      </c>
      <c r="I44" s="54">
        <f>G44/G73</f>
        <v>2.2761660382641175E-2</v>
      </c>
    </row>
    <row r="45" spans="1:14" x14ac:dyDescent="0.25">
      <c r="A45" s="16"/>
      <c r="B45" s="16" t="s">
        <v>133</v>
      </c>
      <c r="C45" s="16" t="str">
        <f>[1]List1!C45</f>
        <v>Branjska už'na</v>
      </c>
      <c r="D45" s="44">
        <f>1500/7.5345</f>
        <v>199.08421262193906</v>
      </c>
      <c r="E45" s="44">
        <v>165</v>
      </c>
      <c r="F45" s="44">
        <v>165</v>
      </c>
      <c r="G45" s="44">
        <v>165</v>
      </c>
      <c r="H45" s="54">
        <v>1</v>
      </c>
      <c r="I45" s="54">
        <f>G45/G73</f>
        <v>6.1694849497097228E-4</v>
      </c>
    </row>
    <row r="46" spans="1:14" x14ac:dyDescent="0.25">
      <c r="A46" s="16"/>
      <c r="B46" s="16" t="s">
        <v>134</v>
      </c>
      <c r="C46" s="16" t="str">
        <f>[1]List1!C46</f>
        <v>Zimski vašar i ČvarakFest</v>
      </c>
      <c r="D46" s="44">
        <f>7500/7.5345</f>
        <v>995.4210631096953</v>
      </c>
      <c r="E46" s="44">
        <v>0</v>
      </c>
      <c r="F46" s="44">
        <v>995.42</v>
      </c>
      <c r="G46" s="44">
        <v>995.42</v>
      </c>
      <c r="H46" s="54">
        <v>1</v>
      </c>
      <c r="I46" s="54">
        <f>G46/G73</f>
        <v>3.7219567931151831E-3</v>
      </c>
    </row>
    <row r="47" spans="1:14" x14ac:dyDescent="0.25">
      <c r="A47" s="16"/>
      <c r="B47" s="16" t="s">
        <v>135</v>
      </c>
      <c r="C47" s="16" t="str">
        <f>[1]List1!C47</f>
        <v>Advent u Baranji</v>
      </c>
      <c r="D47" s="44">
        <f>60000/7.5345</f>
        <v>7963.3685048775624</v>
      </c>
      <c r="E47" s="44">
        <v>0</v>
      </c>
      <c r="F47" s="44">
        <v>2000</v>
      </c>
      <c r="G47" s="44">
        <v>1097</v>
      </c>
      <c r="H47" s="54">
        <f>G47/F47</f>
        <v>0.54849999999999999</v>
      </c>
      <c r="I47" s="54">
        <f>G47/G73</f>
        <v>4.1017727211100407E-3</v>
      </c>
    </row>
    <row r="48" spans="1:14" ht="24" customHeight="1" x14ac:dyDescent="0.25">
      <c r="A48" s="16"/>
      <c r="B48" s="16" t="s">
        <v>138</v>
      </c>
      <c r="C48" s="16" t="str">
        <f>[1]List1!C48</f>
        <v>Cikloturističke manifestacije (BRUT)</v>
      </c>
      <c r="D48" s="44">
        <f>30000/7.5345</f>
        <v>3981.6842524387812</v>
      </c>
      <c r="E48" s="44">
        <v>5574.36</v>
      </c>
      <c r="F48" s="44">
        <v>5574.36</v>
      </c>
      <c r="G48" s="44">
        <v>5574.36</v>
      </c>
      <c r="H48" s="54">
        <v>1</v>
      </c>
      <c r="I48" s="54">
        <f>G48/G73</f>
        <v>2.0842987954099328E-2</v>
      </c>
    </row>
    <row r="49" spans="1:9" ht="26.25" customHeight="1" x14ac:dyDescent="0.25">
      <c r="A49" s="16"/>
      <c r="B49" s="16" t="s">
        <v>143</v>
      </c>
      <c r="C49" s="16" t="s">
        <v>139</v>
      </c>
      <c r="D49" s="44">
        <v>0</v>
      </c>
      <c r="E49" s="44">
        <v>0</v>
      </c>
      <c r="F49" s="44">
        <v>0</v>
      </c>
      <c r="G49" s="44">
        <v>0</v>
      </c>
      <c r="H49" s="54">
        <v>0</v>
      </c>
      <c r="I49" s="54">
        <v>0</v>
      </c>
    </row>
    <row r="50" spans="1:9" x14ac:dyDescent="0.25">
      <c r="A50" s="16"/>
      <c r="B50" s="16" t="s">
        <v>35</v>
      </c>
      <c r="C50" s="16" t="s">
        <v>36</v>
      </c>
      <c r="D50" s="44">
        <v>33180.699999999997</v>
      </c>
      <c r="E50" s="44">
        <v>19987.23</v>
      </c>
      <c r="F50" s="44">
        <v>52800</v>
      </c>
      <c r="G50" s="44">
        <v>59669.8</v>
      </c>
      <c r="H50" s="54">
        <f>G50/F50</f>
        <v>1.1301098484848486</v>
      </c>
      <c r="I50" s="54">
        <f>G50/G73</f>
        <v>0.22311026245587229</v>
      </c>
    </row>
    <row r="51" spans="1:9" x14ac:dyDescent="0.25">
      <c r="A51" s="16"/>
      <c r="B51" s="16" t="s">
        <v>37</v>
      </c>
      <c r="C51" s="16" t="s">
        <v>38</v>
      </c>
      <c r="D51" s="44">
        <v>0</v>
      </c>
      <c r="E51" s="44">
        <v>0</v>
      </c>
      <c r="F51" s="44">
        <v>0</v>
      </c>
      <c r="G51" s="44">
        <v>0</v>
      </c>
      <c r="H51" s="54">
        <v>0</v>
      </c>
      <c r="I51" s="54">
        <v>0</v>
      </c>
    </row>
    <row r="52" spans="1:9" x14ac:dyDescent="0.25">
      <c r="A52" s="9" t="s">
        <v>10</v>
      </c>
      <c r="B52" s="9"/>
      <c r="C52" s="9" t="s">
        <v>39</v>
      </c>
      <c r="D52" s="36">
        <f>SUM(D53:D58)</f>
        <v>46480.959585904835</v>
      </c>
      <c r="E52" s="36">
        <f>SUM(E53:E58)</f>
        <v>37063.97</v>
      </c>
      <c r="F52" s="36">
        <f>SUM(F53:F58)</f>
        <v>53623.09</v>
      </c>
      <c r="G52" s="36">
        <f t="shared" ref="G52" si="5">SUM(G53:G58)</f>
        <v>49627.35</v>
      </c>
      <c r="H52" s="46">
        <f>G52/F52</f>
        <v>0.92548471190302539</v>
      </c>
      <c r="I52" s="57">
        <f>G52/G73</f>
        <v>0.18556072055695566</v>
      </c>
    </row>
    <row r="53" spans="1:9" ht="25.5" x14ac:dyDescent="0.25">
      <c r="A53" s="16"/>
      <c r="B53" s="16" t="s">
        <v>40</v>
      </c>
      <c r="C53" s="16" t="s">
        <v>48</v>
      </c>
      <c r="D53" s="44">
        <f>50000/7.5345</f>
        <v>6636.1404207313026</v>
      </c>
      <c r="E53" s="44">
        <v>2646.61</v>
      </c>
      <c r="F53" s="44">
        <v>4000</v>
      </c>
      <c r="G53" s="44">
        <v>3996.67</v>
      </c>
      <c r="H53" s="54">
        <f>G53/F53</f>
        <v>0.99916749999999999</v>
      </c>
      <c r="I53" s="54">
        <f>G53/G73</f>
        <v>1.4943876008458401E-2</v>
      </c>
    </row>
    <row r="54" spans="1:9" ht="24.75" customHeight="1" x14ac:dyDescent="0.25">
      <c r="A54" s="17"/>
      <c r="B54" s="16" t="s">
        <v>41</v>
      </c>
      <c r="C54" s="16" t="s">
        <v>50</v>
      </c>
      <c r="D54" s="44">
        <f>10000/7.5345</f>
        <v>1327.2280841462605</v>
      </c>
      <c r="E54" s="44">
        <v>632.25</v>
      </c>
      <c r="F54" s="44">
        <v>632.25</v>
      </c>
      <c r="G54" s="44">
        <v>632.25</v>
      </c>
      <c r="H54" s="54">
        <v>1</v>
      </c>
      <c r="I54" s="54">
        <f>G54/G73</f>
        <v>2.3640344602751349E-3</v>
      </c>
    </row>
    <row r="55" spans="1:9" x14ac:dyDescent="0.25">
      <c r="A55" s="17"/>
      <c r="B55" s="16" t="s">
        <v>43</v>
      </c>
      <c r="C55" s="16" t="s">
        <v>52</v>
      </c>
      <c r="D55" s="44">
        <f>205210.79/7.5345</f>
        <v>27236.152365784059</v>
      </c>
      <c r="E55" s="44">
        <v>21837.7</v>
      </c>
      <c r="F55" s="44">
        <v>33500</v>
      </c>
      <c r="G55" s="44">
        <v>28730.36</v>
      </c>
      <c r="H55" s="54">
        <f>G55/F55</f>
        <v>0.85762268656716423</v>
      </c>
      <c r="I55" s="54">
        <f>G55/G73</f>
        <v>0.10742516583014682</v>
      </c>
    </row>
    <row r="56" spans="1:9" x14ac:dyDescent="0.25">
      <c r="A56" s="17"/>
      <c r="B56" s="16" t="s">
        <v>45</v>
      </c>
      <c r="C56" s="16" t="s">
        <v>54</v>
      </c>
      <c r="D56" s="44">
        <f>15000/7.5345</f>
        <v>1990.8421262193906</v>
      </c>
      <c r="E56" s="44">
        <v>1519.91</v>
      </c>
      <c r="F56" s="44">
        <v>1990.84</v>
      </c>
      <c r="G56" s="44">
        <v>2468.0700000000002</v>
      </c>
      <c r="H56" s="54">
        <f>G56/F56</f>
        <v>1.2397128850133614</v>
      </c>
      <c r="I56" s="54">
        <f>G56/G73</f>
        <v>9.2283155877758045E-3</v>
      </c>
    </row>
    <row r="57" spans="1:9" ht="25.5" customHeight="1" x14ac:dyDescent="0.25">
      <c r="A57" s="17"/>
      <c r="B57" s="16" t="s">
        <v>47</v>
      </c>
      <c r="C57" s="16" t="s">
        <v>56</v>
      </c>
      <c r="D57" s="44">
        <f>70000/7.5345</f>
        <v>9290.596589023824</v>
      </c>
      <c r="E57" s="44">
        <v>10427.5</v>
      </c>
      <c r="F57" s="44">
        <v>13500</v>
      </c>
      <c r="G57" s="44">
        <v>13800</v>
      </c>
      <c r="H57" s="54">
        <f>G57/F57</f>
        <v>1.0222222222222221</v>
      </c>
      <c r="I57" s="54">
        <f>G57/G73</f>
        <v>5.1599328670299503E-2</v>
      </c>
    </row>
    <row r="58" spans="1:9" ht="17.25" customHeight="1" x14ac:dyDescent="0.25">
      <c r="A58" s="17"/>
      <c r="B58" s="16" t="s">
        <v>49</v>
      </c>
      <c r="C58" s="16" t="s">
        <v>58</v>
      </c>
      <c r="D58" s="44">
        <v>0</v>
      </c>
      <c r="E58" s="44">
        <v>0</v>
      </c>
      <c r="F58" s="44">
        <v>0</v>
      </c>
      <c r="G58" s="44">
        <v>0</v>
      </c>
      <c r="H58" s="54">
        <v>0</v>
      </c>
      <c r="I58" s="54">
        <v>0</v>
      </c>
    </row>
    <row r="59" spans="1:9" x14ac:dyDescent="0.25">
      <c r="A59" s="9" t="s">
        <v>12</v>
      </c>
      <c r="B59" s="9"/>
      <c r="C59" s="9" t="s">
        <v>59</v>
      </c>
      <c r="D59" s="36">
        <f>SUM(D60:D62)</f>
        <v>4162.116928794213</v>
      </c>
      <c r="E59" s="36">
        <f t="shared" ref="E59:F59" si="6">SUM(E60:E62)</f>
        <v>1712.3600000000001</v>
      </c>
      <c r="F59" s="36">
        <f t="shared" si="6"/>
        <v>1712.3600000000001</v>
      </c>
      <c r="G59" s="36">
        <f t="shared" ref="G59" si="7">SUM(G60:G62)</f>
        <v>1847.1800000000003</v>
      </c>
      <c r="H59" s="46">
        <f>G59/F59</f>
        <v>1.0787334439019833</v>
      </c>
      <c r="I59" s="57">
        <f>G59/G73</f>
        <v>6.9067570966089746E-3</v>
      </c>
    </row>
    <row r="60" spans="1:9" ht="27" customHeight="1" x14ac:dyDescent="0.25">
      <c r="A60" s="16"/>
      <c r="B60" s="16" t="s">
        <v>60</v>
      </c>
      <c r="C60" s="16" t="s">
        <v>61</v>
      </c>
      <c r="D60" s="44">
        <f>10000/7.5345</f>
        <v>1327.2280841462605</v>
      </c>
      <c r="E60" s="44">
        <v>500</v>
      </c>
      <c r="F60" s="44">
        <v>500</v>
      </c>
      <c r="G60" s="44">
        <v>500</v>
      </c>
      <c r="H60" s="54">
        <v>1</v>
      </c>
      <c r="I60" s="54">
        <f>G60/G73</f>
        <v>1.8695408938514313E-3</v>
      </c>
    </row>
    <row r="61" spans="1:9" ht="18.75" customHeight="1" x14ac:dyDescent="0.25">
      <c r="A61" s="16"/>
      <c r="B61" s="16" t="s">
        <v>62</v>
      </c>
      <c r="C61" s="16" t="s">
        <v>63</v>
      </c>
      <c r="D61" s="44">
        <f>11359.47/7.5345</f>
        <v>1507.660760501692</v>
      </c>
      <c r="E61" s="44">
        <v>850</v>
      </c>
      <c r="F61" s="44">
        <v>850</v>
      </c>
      <c r="G61" s="44">
        <v>984.82</v>
      </c>
      <c r="H61" s="54">
        <f>G61/F61</f>
        <v>1.1586117647058825</v>
      </c>
      <c r="I61" s="54">
        <f>G61/G73</f>
        <v>3.6823225261655335E-3</v>
      </c>
    </row>
    <row r="62" spans="1:9" ht="25.5" customHeight="1" x14ac:dyDescent="0.25">
      <c r="A62" s="18"/>
      <c r="B62" s="16" t="s">
        <v>68</v>
      </c>
      <c r="C62" s="16" t="s">
        <v>69</v>
      </c>
      <c r="D62" s="44">
        <f>10000/7.5345</f>
        <v>1327.2280841462605</v>
      </c>
      <c r="E62" s="44">
        <v>362.36</v>
      </c>
      <c r="F62" s="44">
        <v>362.36</v>
      </c>
      <c r="G62" s="44">
        <v>362.36</v>
      </c>
      <c r="H62" s="54">
        <v>1</v>
      </c>
      <c r="I62" s="54">
        <f>G62/G73</f>
        <v>1.3548936765920094E-3</v>
      </c>
    </row>
    <row r="63" spans="1:9" ht="24.75" customHeight="1" x14ac:dyDescent="0.25">
      <c r="A63" s="9" t="s">
        <v>14</v>
      </c>
      <c r="B63" s="9"/>
      <c r="C63" s="9" t="s">
        <v>70</v>
      </c>
      <c r="D63" s="36">
        <f>SUM(D64:D65)</f>
        <v>92.905965890238235</v>
      </c>
      <c r="E63" s="36">
        <f t="shared" ref="E63:F63" si="8">SUM(E64:E65)</f>
        <v>26.54456168292521</v>
      </c>
      <c r="F63" s="36">
        <f t="shared" si="8"/>
        <v>26.54456168292521</v>
      </c>
      <c r="G63" s="36">
        <v>26.54</v>
      </c>
      <c r="H63" s="46">
        <v>1</v>
      </c>
      <c r="I63" s="57">
        <v>0</v>
      </c>
    </row>
    <row r="64" spans="1:9" ht="25.5" customHeight="1" x14ac:dyDescent="0.25">
      <c r="A64" s="16"/>
      <c r="B64" s="16" t="s">
        <v>71</v>
      </c>
      <c r="C64" s="16" t="s">
        <v>72</v>
      </c>
      <c r="D64" s="44">
        <v>0</v>
      </c>
      <c r="E64" s="44">
        <v>0</v>
      </c>
      <c r="F64" s="44">
        <v>0</v>
      </c>
      <c r="G64" s="44">
        <v>0</v>
      </c>
      <c r="H64" s="54">
        <v>0</v>
      </c>
      <c r="I64" s="54">
        <v>0</v>
      </c>
    </row>
    <row r="65" spans="1:9" ht="21.75" customHeight="1" x14ac:dyDescent="0.25">
      <c r="A65" s="16"/>
      <c r="B65" s="16" t="s">
        <v>73</v>
      </c>
      <c r="C65" s="16" t="s">
        <v>74</v>
      </c>
      <c r="D65" s="44">
        <f>700/7.5345</f>
        <v>92.905965890238235</v>
      </c>
      <c r="E65" s="44">
        <f>200/7.5345</f>
        <v>26.54456168292521</v>
      </c>
      <c r="F65" s="44">
        <f>200/7.5345</f>
        <v>26.54456168292521</v>
      </c>
      <c r="G65" s="44">
        <v>26.54</v>
      </c>
      <c r="H65" s="54">
        <v>1</v>
      </c>
      <c r="I65" s="54">
        <f>G65/G73</f>
        <v>9.9235230645633974E-5</v>
      </c>
    </row>
    <row r="66" spans="1:9" x14ac:dyDescent="0.25">
      <c r="A66" s="9" t="s">
        <v>16</v>
      </c>
      <c r="B66" s="9"/>
      <c r="C66" s="9" t="s">
        <v>75</v>
      </c>
      <c r="D66" s="36">
        <f>SUM(D67:D69)</f>
        <v>54579.579268697329</v>
      </c>
      <c r="E66" s="36">
        <f t="shared" ref="E66:F66" si="9">SUM(E67:E69)</f>
        <v>47895.581085008962</v>
      </c>
      <c r="F66" s="36">
        <f t="shared" si="9"/>
        <v>63197.73</v>
      </c>
      <c r="G66" s="36">
        <f t="shared" ref="G66" si="10">SUM(G67:G69)</f>
        <v>64638.15</v>
      </c>
      <c r="H66" s="46">
        <f>G66/F66</f>
        <v>1.0227922743427651</v>
      </c>
      <c r="I66" s="57">
        <f>G66/G73</f>
        <v>0.24168732945580579</v>
      </c>
    </row>
    <row r="67" spans="1:9" x14ac:dyDescent="0.25">
      <c r="A67" s="16"/>
      <c r="B67" s="16" t="s">
        <v>76</v>
      </c>
      <c r="C67" s="16" t="s">
        <v>77</v>
      </c>
      <c r="D67" s="44">
        <f>356229.84/7.5345</f>
        <v>47279.824805892895</v>
      </c>
      <c r="E67" s="44">
        <v>43279.73</v>
      </c>
      <c r="F67" s="44">
        <v>56197.73</v>
      </c>
      <c r="G67" s="44">
        <v>57236.62</v>
      </c>
      <c r="H67" s="54">
        <f>G67/F67</f>
        <v>1.0184863338786103</v>
      </c>
      <c r="I67" s="54">
        <f>G67/G73</f>
        <v>0.21401240343166944</v>
      </c>
    </row>
    <row r="68" spans="1:9" x14ac:dyDescent="0.25">
      <c r="A68" s="16"/>
      <c r="B68" s="16" t="s">
        <v>78</v>
      </c>
      <c r="C68" s="16" t="s">
        <v>150</v>
      </c>
      <c r="D68" s="44">
        <f>45000/7.5345</f>
        <v>5972.5263786581718</v>
      </c>
      <c r="E68" s="44">
        <f>34778.13/7.5345</f>
        <v>4615.8510850089579</v>
      </c>
      <c r="F68" s="44">
        <v>6500</v>
      </c>
      <c r="G68" s="44">
        <v>6901.53</v>
      </c>
      <c r="H68" s="54">
        <f>G68/F68</f>
        <v>1.0617738461538462</v>
      </c>
      <c r="I68" s="54">
        <f>G68/G73</f>
        <v>2.5805385130284936E-2</v>
      </c>
    </row>
    <row r="69" spans="1:9" x14ac:dyDescent="0.25">
      <c r="A69" s="17"/>
      <c r="B69" s="16" t="s">
        <v>80</v>
      </c>
      <c r="C69" s="16" t="s">
        <v>81</v>
      </c>
      <c r="D69" s="44">
        <f>10000/7.5345</f>
        <v>1327.2280841462605</v>
      </c>
      <c r="E69" s="44">
        <v>0</v>
      </c>
      <c r="F69" s="44">
        <v>500</v>
      </c>
      <c r="G69" s="44">
        <v>500</v>
      </c>
      <c r="H69" s="54">
        <v>1</v>
      </c>
      <c r="I69" s="54">
        <f>G69/G73</f>
        <v>1.8695408938514313E-3</v>
      </c>
    </row>
    <row r="70" spans="1:9" x14ac:dyDescent="0.25">
      <c r="A70" s="9" t="s">
        <v>18</v>
      </c>
      <c r="B70" s="9"/>
      <c r="C70" s="9" t="s">
        <v>84</v>
      </c>
      <c r="D70" s="36">
        <v>1327.22</v>
      </c>
      <c r="E70" s="36">
        <v>0</v>
      </c>
      <c r="F70" s="36">
        <v>0</v>
      </c>
      <c r="G70" s="58">
        <v>0</v>
      </c>
      <c r="H70" s="46">
        <v>0</v>
      </c>
      <c r="I70" s="57">
        <v>0</v>
      </c>
    </row>
    <row r="71" spans="1:9" ht="23.25" customHeight="1" x14ac:dyDescent="0.25">
      <c r="A71" s="9" t="s">
        <v>85</v>
      </c>
      <c r="B71" s="9"/>
      <c r="C71" s="9" t="s">
        <v>86</v>
      </c>
      <c r="D71" s="36">
        <v>0</v>
      </c>
      <c r="E71" s="36">
        <v>0</v>
      </c>
      <c r="F71" s="36">
        <v>0</v>
      </c>
      <c r="G71" s="58">
        <v>0</v>
      </c>
      <c r="H71" s="46">
        <v>0</v>
      </c>
      <c r="I71" s="57">
        <v>0</v>
      </c>
    </row>
    <row r="72" spans="1:9" x14ac:dyDescent="0.25">
      <c r="A72" s="35" t="s">
        <v>88</v>
      </c>
      <c r="B72" s="35"/>
      <c r="C72" s="35" t="s">
        <v>136</v>
      </c>
      <c r="D72" s="36">
        <v>0</v>
      </c>
      <c r="E72" s="36">
        <v>1759.79</v>
      </c>
      <c r="F72" s="36">
        <v>2111.75</v>
      </c>
      <c r="G72" s="58">
        <v>2346.39</v>
      </c>
      <c r="H72" s="46">
        <f>G72/F72</f>
        <v>1.111111637267669</v>
      </c>
      <c r="I72" s="57">
        <f>G72/G73</f>
        <v>8.7733441158481199E-3</v>
      </c>
    </row>
    <row r="73" spans="1:9" ht="15.75" x14ac:dyDescent="0.25">
      <c r="A73" s="59"/>
      <c r="B73" s="59"/>
      <c r="C73" s="15" t="s">
        <v>20</v>
      </c>
      <c r="D73" s="45">
        <f>SUM(D16,D20,D52,D59,D63,D66,D70,D71)</f>
        <v>216338.18080031854</v>
      </c>
      <c r="E73" s="45">
        <f>SUM(E16,E20,E52,E59,E63,E66,E70,E72)</f>
        <v>192135.31249319794</v>
      </c>
      <c r="F73" s="45">
        <f>SUM(F16,F20,F52,F59,F63,F66,F70,F72)</f>
        <v>260518.65456168292</v>
      </c>
      <c r="G73" s="45">
        <f>SUM(G16,G20,G52,G59,G63,G66,G70,G71,G72)</f>
        <v>267445.34000000003</v>
      </c>
      <c r="H73" s="47">
        <f>G73/F73</f>
        <v>1.0265880593079644</v>
      </c>
      <c r="I73" s="47">
        <v>1</v>
      </c>
    </row>
    <row r="74" spans="1:9" ht="18.75" x14ac:dyDescent="0.25">
      <c r="A74" s="4"/>
    </row>
  </sheetData>
  <mergeCells count="2">
    <mergeCell ref="A73:B73"/>
    <mergeCell ref="A12:B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O40" sqref="O40"/>
    </sheetView>
  </sheetViews>
  <sheetFormatPr defaultRowHeight="15" x14ac:dyDescent="0.25"/>
  <cols>
    <col min="1" max="1" width="6.42578125" customWidth="1"/>
    <col min="2" max="2" width="7.42578125" customWidth="1"/>
    <col min="3" max="3" width="58.85546875" customWidth="1"/>
  </cols>
  <sheetData>
    <row r="1" spans="1:8" ht="18.75" x14ac:dyDescent="0.25">
      <c r="A1" s="28"/>
    </row>
    <row r="2" spans="1:8" x14ac:dyDescent="0.25">
      <c r="A2" s="64"/>
      <c r="B2" s="63"/>
      <c r="C2" s="60" t="s">
        <v>0</v>
      </c>
      <c r="D2" s="60" t="s">
        <v>95</v>
      </c>
      <c r="E2" s="60" t="s">
        <v>96</v>
      </c>
      <c r="F2" s="60" t="s">
        <v>97</v>
      </c>
      <c r="G2" s="60" t="s">
        <v>98</v>
      </c>
      <c r="H2" s="5" t="s">
        <v>99</v>
      </c>
    </row>
    <row r="3" spans="1:8" x14ac:dyDescent="0.25">
      <c r="A3" s="64"/>
      <c r="B3" s="63"/>
      <c r="C3" s="60"/>
      <c r="D3" s="60"/>
      <c r="E3" s="60"/>
      <c r="F3" s="60"/>
      <c r="G3" s="60"/>
      <c r="H3" s="5" t="s">
        <v>100</v>
      </c>
    </row>
    <row r="4" spans="1:8" x14ac:dyDescent="0.25">
      <c r="A4" s="64"/>
      <c r="B4" s="63"/>
      <c r="C4" s="60"/>
      <c r="D4" s="60"/>
      <c r="E4" s="60"/>
      <c r="F4" s="60"/>
      <c r="G4" s="60"/>
      <c r="H4" s="5" t="s">
        <v>101</v>
      </c>
    </row>
    <row r="5" spans="1:8" x14ac:dyDescent="0.25">
      <c r="A5" s="10" t="s">
        <v>2</v>
      </c>
      <c r="B5" s="10"/>
      <c r="C5" s="10" t="s">
        <v>3</v>
      </c>
      <c r="D5" s="6"/>
      <c r="E5" s="6"/>
      <c r="F5" s="6"/>
      <c r="G5" s="6"/>
      <c r="H5" s="6"/>
    </row>
    <row r="6" spans="1:8" x14ac:dyDescent="0.25">
      <c r="A6" s="24"/>
      <c r="B6" s="24" t="s">
        <v>4</v>
      </c>
      <c r="C6" s="24" t="s">
        <v>5</v>
      </c>
      <c r="D6" s="17"/>
      <c r="E6" s="17"/>
      <c r="F6" s="17"/>
      <c r="G6" s="17"/>
      <c r="H6" s="17"/>
    </row>
    <row r="7" spans="1:8" x14ac:dyDescent="0.25">
      <c r="A7" s="29"/>
      <c r="B7" s="24" t="s">
        <v>6</v>
      </c>
      <c r="C7" s="24" t="s">
        <v>7</v>
      </c>
      <c r="D7" s="17"/>
      <c r="E7" s="17"/>
      <c r="F7" s="17"/>
      <c r="G7" s="17"/>
      <c r="H7" s="17"/>
    </row>
    <row r="8" spans="1:8" ht="30" x14ac:dyDescent="0.25">
      <c r="A8" s="10" t="s">
        <v>8</v>
      </c>
      <c r="B8" s="10"/>
      <c r="C8" s="10" t="s">
        <v>9</v>
      </c>
      <c r="D8" s="6"/>
      <c r="E8" s="6"/>
      <c r="F8" s="6"/>
      <c r="G8" s="6"/>
      <c r="H8" s="6"/>
    </row>
    <row r="9" spans="1:8" x14ac:dyDescent="0.25">
      <c r="A9" s="13" t="s">
        <v>10</v>
      </c>
      <c r="B9" s="13"/>
      <c r="C9" s="13" t="s">
        <v>11</v>
      </c>
      <c r="D9" s="7"/>
      <c r="E9" s="7"/>
      <c r="F9" s="7"/>
      <c r="G9" s="7"/>
      <c r="H9" s="7"/>
    </row>
    <row r="10" spans="1:8" x14ac:dyDescent="0.25">
      <c r="A10" s="13" t="s">
        <v>12</v>
      </c>
      <c r="B10" s="13"/>
      <c r="C10" s="13" t="s">
        <v>13</v>
      </c>
      <c r="D10" s="7"/>
      <c r="E10" s="7"/>
      <c r="F10" s="7"/>
      <c r="G10" s="7"/>
      <c r="H10" s="7"/>
    </row>
    <row r="11" spans="1:8" x14ac:dyDescent="0.25">
      <c r="A11" s="13" t="s">
        <v>14</v>
      </c>
      <c r="B11" s="13"/>
      <c r="C11" s="13" t="s">
        <v>15</v>
      </c>
      <c r="D11" s="7"/>
      <c r="E11" s="7"/>
      <c r="F11" s="7"/>
      <c r="G11" s="7"/>
      <c r="H11" s="7"/>
    </row>
    <row r="12" spans="1:8" x14ac:dyDescent="0.25">
      <c r="A12" s="13" t="s">
        <v>16</v>
      </c>
      <c r="B12" s="13"/>
      <c r="C12" s="13" t="s">
        <v>17</v>
      </c>
      <c r="D12" s="7"/>
      <c r="E12" s="7"/>
      <c r="F12" s="7"/>
      <c r="G12" s="7"/>
      <c r="H12" s="7"/>
    </row>
    <row r="13" spans="1:8" x14ac:dyDescent="0.25">
      <c r="A13" s="13" t="s">
        <v>18</v>
      </c>
      <c r="B13" s="13"/>
      <c r="C13" s="13" t="s">
        <v>19</v>
      </c>
      <c r="D13" s="7"/>
      <c r="E13" s="7"/>
      <c r="F13" s="7"/>
      <c r="G13" s="7"/>
      <c r="H13" s="7"/>
    </row>
    <row r="14" spans="1:8" x14ac:dyDescent="0.25">
      <c r="A14" s="30"/>
      <c r="B14" s="31"/>
      <c r="C14" s="31"/>
      <c r="D14" s="31"/>
      <c r="E14" s="31"/>
      <c r="F14" s="31"/>
      <c r="G14" s="31"/>
      <c r="H14" s="31"/>
    </row>
    <row r="15" spans="1:8" x14ac:dyDescent="0.25">
      <c r="A15" s="63"/>
      <c r="B15" s="63"/>
      <c r="C15" s="60" t="s">
        <v>21</v>
      </c>
      <c r="D15" s="60" t="s">
        <v>102</v>
      </c>
      <c r="E15" s="60" t="s">
        <v>96</v>
      </c>
      <c r="F15" s="60" t="s">
        <v>97</v>
      </c>
      <c r="G15" s="60" t="s">
        <v>103</v>
      </c>
      <c r="H15" s="5" t="s">
        <v>99</v>
      </c>
    </row>
    <row r="16" spans="1:8" x14ac:dyDescent="0.25">
      <c r="A16" s="63"/>
      <c r="B16" s="63"/>
      <c r="C16" s="60"/>
      <c r="D16" s="60"/>
      <c r="E16" s="60"/>
      <c r="F16" s="60"/>
      <c r="G16" s="60"/>
      <c r="H16" s="5" t="s">
        <v>100</v>
      </c>
    </row>
    <row r="17" spans="1:8" x14ac:dyDescent="0.25">
      <c r="A17" s="63"/>
      <c r="B17" s="63"/>
      <c r="C17" s="60"/>
      <c r="D17" s="60"/>
      <c r="E17" s="60"/>
      <c r="F17" s="60"/>
      <c r="G17" s="60"/>
      <c r="H17" s="5" t="s">
        <v>101</v>
      </c>
    </row>
    <row r="18" spans="1:8" x14ac:dyDescent="0.25">
      <c r="A18" s="9" t="s">
        <v>2</v>
      </c>
      <c r="B18" s="9"/>
      <c r="C18" s="9" t="s">
        <v>22</v>
      </c>
      <c r="D18" s="6"/>
      <c r="E18" s="6"/>
      <c r="F18" s="6"/>
      <c r="G18" s="6"/>
      <c r="H18" s="6"/>
    </row>
    <row r="19" spans="1:8" x14ac:dyDescent="0.25">
      <c r="A19" s="16"/>
      <c r="B19" s="16" t="s">
        <v>4</v>
      </c>
      <c r="C19" s="16" t="s">
        <v>23</v>
      </c>
      <c r="D19" s="17"/>
      <c r="E19" s="17"/>
      <c r="F19" s="17"/>
      <c r="G19" s="17"/>
      <c r="H19" s="17"/>
    </row>
    <row r="20" spans="1:8" x14ac:dyDescent="0.25">
      <c r="A20" s="17"/>
      <c r="B20" s="16" t="s">
        <v>6</v>
      </c>
      <c r="C20" s="16" t="s">
        <v>24</v>
      </c>
      <c r="D20" s="17"/>
      <c r="E20" s="17"/>
      <c r="F20" s="17"/>
      <c r="G20" s="17"/>
      <c r="H20" s="17"/>
    </row>
    <row r="21" spans="1:8" x14ac:dyDescent="0.25">
      <c r="A21" s="16"/>
      <c r="B21" s="16" t="s">
        <v>25</v>
      </c>
      <c r="C21" s="16" t="s">
        <v>26</v>
      </c>
      <c r="D21" s="17"/>
      <c r="E21" s="17"/>
      <c r="F21" s="17"/>
      <c r="G21" s="17"/>
      <c r="H21" s="17"/>
    </row>
    <row r="22" spans="1:8" x14ac:dyDescent="0.25">
      <c r="A22" s="9" t="s">
        <v>27</v>
      </c>
      <c r="B22" s="9"/>
      <c r="C22" s="9" t="s">
        <v>28</v>
      </c>
      <c r="D22" s="6"/>
      <c r="E22" s="6"/>
      <c r="F22" s="6"/>
      <c r="G22" s="6"/>
      <c r="H22" s="6"/>
    </row>
    <row r="23" spans="1:8" ht="25.5" x14ac:dyDescent="0.25">
      <c r="A23" s="17"/>
      <c r="B23" s="16" t="s">
        <v>29</v>
      </c>
      <c r="C23" s="16" t="s">
        <v>30</v>
      </c>
      <c r="D23" s="17"/>
      <c r="E23" s="17"/>
      <c r="F23" s="17"/>
      <c r="G23" s="17"/>
      <c r="H23" s="17"/>
    </row>
    <row r="24" spans="1:8" x14ac:dyDescent="0.25">
      <c r="A24" s="16"/>
      <c r="B24" s="16" t="s">
        <v>31</v>
      </c>
      <c r="C24" s="16" t="s">
        <v>32</v>
      </c>
      <c r="D24" s="17"/>
      <c r="E24" s="17"/>
      <c r="F24" s="17"/>
      <c r="G24" s="17"/>
      <c r="H24" s="17"/>
    </row>
    <row r="25" spans="1:8" x14ac:dyDescent="0.25">
      <c r="A25" s="16"/>
      <c r="B25" s="16" t="s">
        <v>33</v>
      </c>
      <c r="C25" s="16" t="s">
        <v>34</v>
      </c>
      <c r="D25" s="17"/>
      <c r="E25" s="17"/>
      <c r="F25" s="17"/>
      <c r="G25" s="17"/>
      <c r="H25" s="17"/>
    </row>
    <row r="26" spans="1:8" x14ac:dyDescent="0.25">
      <c r="A26" s="16"/>
      <c r="B26" s="16" t="s">
        <v>35</v>
      </c>
      <c r="C26" s="16" t="s">
        <v>36</v>
      </c>
      <c r="D26" s="17"/>
      <c r="E26" s="17"/>
      <c r="F26" s="17"/>
      <c r="G26" s="17"/>
      <c r="H26" s="17"/>
    </row>
    <row r="27" spans="1:8" x14ac:dyDescent="0.25">
      <c r="A27" s="16"/>
      <c r="B27" s="16" t="s">
        <v>37</v>
      </c>
      <c r="C27" s="16" t="s">
        <v>38</v>
      </c>
      <c r="D27" s="17"/>
      <c r="E27" s="17"/>
      <c r="F27" s="17"/>
      <c r="G27" s="17"/>
      <c r="H27" s="17"/>
    </row>
    <row r="28" spans="1:8" x14ac:dyDescent="0.25">
      <c r="A28" s="9" t="s">
        <v>10</v>
      </c>
      <c r="B28" s="9"/>
      <c r="C28" s="9" t="s">
        <v>39</v>
      </c>
      <c r="D28" s="6"/>
      <c r="E28" s="6"/>
      <c r="F28" s="6"/>
      <c r="G28" s="6"/>
      <c r="H28" s="6"/>
    </row>
    <row r="29" spans="1:8" x14ac:dyDescent="0.25">
      <c r="A29" s="18"/>
      <c r="B29" s="16" t="s">
        <v>40</v>
      </c>
      <c r="C29" s="16" t="s">
        <v>104</v>
      </c>
      <c r="D29" s="17"/>
      <c r="E29" s="17"/>
      <c r="F29" s="17"/>
      <c r="G29" s="17"/>
      <c r="H29" s="17"/>
    </row>
    <row r="30" spans="1:8" x14ac:dyDescent="0.25">
      <c r="A30" s="16"/>
      <c r="B30" s="16" t="s">
        <v>41</v>
      </c>
      <c r="C30" s="16" t="s">
        <v>42</v>
      </c>
      <c r="D30" s="17"/>
      <c r="E30" s="17"/>
      <c r="F30" s="17"/>
      <c r="G30" s="17"/>
      <c r="H30" s="17"/>
    </row>
    <row r="31" spans="1:8" x14ac:dyDescent="0.25">
      <c r="A31" s="17"/>
      <c r="B31" s="16" t="s">
        <v>43</v>
      </c>
      <c r="C31" s="16" t="s">
        <v>44</v>
      </c>
      <c r="D31" s="17"/>
      <c r="E31" s="17"/>
      <c r="F31" s="17"/>
      <c r="G31" s="17"/>
      <c r="H31" s="17"/>
    </row>
    <row r="32" spans="1:8" x14ac:dyDescent="0.25">
      <c r="A32" s="17"/>
      <c r="B32" s="16" t="s">
        <v>45</v>
      </c>
      <c r="C32" s="16" t="s">
        <v>46</v>
      </c>
      <c r="D32" s="17"/>
      <c r="E32" s="17"/>
      <c r="F32" s="17"/>
      <c r="G32" s="17"/>
      <c r="H32" s="17"/>
    </row>
    <row r="33" spans="1:8" x14ac:dyDescent="0.25">
      <c r="A33" s="16"/>
      <c r="B33" s="16" t="s">
        <v>47</v>
      </c>
      <c r="C33" s="16" t="s">
        <v>48</v>
      </c>
      <c r="D33" s="17"/>
      <c r="E33" s="17"/>
      <c r="F33" s="17"/>
      <c r="G33" s="17"/>
      <c r="H33" s="17"/>
    </row>
    <row r="34" spans="1:8" x14ac:dyDescent="0.25">
      <c r="A34" s="17"/>
      <c r="B34" s="16" t="s">
        <v>49</v>
      </c>
      <c r="C34" s="16" t="s">
        <v>50</v>
      </c>
      <c r="D34" s="17"/>
      <c r="E34" s="17"/>
      <c r="F34" s="17"/>
      <c r="G34" s="17"/>
      <c r="H34" s="17"/>
    </row>
    <row r="35" spans="1:8" x14ac:dyDescent="0.25">
      <c r="A35" s="17"/>
      <c r="B35" s="16" t="s">
        <v>51</v>
      </c>
      <c r="C35" s="16" t="s">
        <v>52</v>
      </c>
      <c r="D35" s="17"/>
      <c r="E35" s="17"/>
      <c r="F35" s="17"/>
      <c r="G35" s="17"/>
      <c r="H35" s="17"/>
    </row>
    <row r="36" spans="1:8" x14ac:dyDescent="0.25">
      <c r="A36" s="17"/>
      <c r="B36" s="16" t="s">
        <v>53</v>
      </c>
      <c r="C36" s="16" t="s">
        <v>54</v>
      </c>
      <c r="D36" s="17"/>
      <c r="E36" s="17"/>
      <c r="F36" s="17"/>
      <c r="G36" s="17"/>
      <c r="H36" s="17"/>
    </row>
    <row r="37" spans="1:8" x14ac:dyDescent="0.25">
      <c r="A37" s="17"/>
      <c r="B37" s="16" t="s">
        <v>55</v>
      </c>
      <c r="C37" s="16" t="s">
        <v>56</v>
      </c>
      <c r="D37" s="17"/>
      <c r="E37" s="17"/>
      <c r="F37" s="17"/>
      <c r="G37" s="17"/>
      <c r="H37" s="17"/>
    </row>
    <row r="38" spans="1:8" x14ac:dyDescent="0.25">
      <c r="A38" s="17"/>
      <c r="B38" s="16" t="s">
        <v>57</v>
      </c>
      <c r="C38" s="16" t="s">
        <v>58</v>
      </c>
      <c r="D38" s="17"/>
      <c r="E38" s="17"/>
      <c r="F38" s="17"/>
      <c r="G38" s="17"/>
      <c r="H38" s="17"/>
    </row>
    <row r="39" spans="1:8" x14ac:dyDescent="0.25">
      <c r="A39" s="9" t="s">
        <v>12</v>
      </c>
      <c r="B39" s="9"/>
      <c r="C39" s="9" t="s">
        <v>59</v>
      </c>
      <c r="D39" s="6"/>
      <c r="E39" s="6"/>
      <c r="F39" s="6"/>
      <c r="G39" s="6"/>
      <c r="H39" s="6"/>
    </row>
    <row r="40" spans="1:8" x14ac:dyDescent="0.25">
      <c r="A40" s="16"/>
      <c r="B40" s="16" t="s">
        <v>60</v>
      </c>
      <c r="C40" s="16" t="s">
        <v>61</v>
      </c>
      <c r="D40" s="17"/>
      <c r="E40" s="17"/>
      <c r="F40" s="17"/>
      <c r="G40" s="17"/>
      <c r="H40" s="17"/>
    </row>
    <row r="41" spans="1:8" x14ac:dyDescent="0.25">
      <c r="A41" s="16"/>
      <c r="B41" s="16" t="s">
        <v>62</v>
      </c>
      <c r="C41" s="16" t="s">
        <v>63</v>
      </c>
      <c r="D41" s="17"/>
      <c r="E41" s="17"/>
      <c r="F41" s="17"/>
      <c r="G41" s="17"/>
      <c r="H41" s="17"/>
    </row>
    <row r="42" spans="1:8" x14ac:dyDescent="0.25">
      <c r="A42" s="16"/>
      <c r="B42" s="16" t="s">
        <v>64</v>
      </c>
      <c r="C42" s="16" t="s">
        <v>65</v>
      </c>
      <c r="D42" s="17"/>
      <c r="E42" s="17"/>
      <c r="F42" s="17"/>
      <c r="G42" s="17"/>
      <c r="H42" s="17"/>
    </row>
    <row r="43" spans="1:8" x14ac:dyDescent="0.25">
      <c r="A43" s="19"/>
      <c r="B43" s="16" t="s">
        <v>66</v>
      </c>
      <c r="C43" s="16" t="s">
        <v>67</v>
      </c>
      <c r="D43" s="17"/>
      <c r="E43" s="17"/>
      <c r="F43" s="17"/>
      <c r="G43" s="17"/>
      <c r="H43" s="17"/>
    </row>
    <row r="44" spans="1:8" x14ac:dyDescent="0.25">
      <c r="A44" s="18"/>
      <c r="B44" s="16" t="s">
        <v>68</v>
      </c>
      <c r="C44" s="16" t="s">
        <v>69</v>
      </c>
      <c r="D44" s="17"/>
      <c r="E44" s="17"/>
      <c r="F44" s="17"/>
      <c r="G44" s="17"/>
      <c r="H44" s="17"/>
    </row>
    <row r="45" spans="1:8" x14ac:dyDescent="0.25">
      <c r="A45" s="9" t="s">
        <v>14</v>
      </c>
      <c r="B45" s="9"/>
      <c r="C45" s="9" t="s">
        <v>70</v>
      </c>
      <c r="D45" s="6"/>
      <c r="E45" s="6"/>
      <c r="F45" s="6"/>
      <c r="G45" s="6"/>
      <c r="H45" s="6"/>
    </row>
    <row r="46" spans="1:8" x14ac:dyDescent="0.25">
      <c r="A46" s="16"/>
      <c r="B46" s="16" t="s">
        <v>71</v>
      </c>
      <c r="C46" s="16" t="s">
        <v>72</v>
      </c>
      <c r="D46" s="17"/>
      <c r="E46" s="17"/>
      <c r="F46" s="17"/>
      <c r="G46" s="17"/>
      <c r="H46" s="17"/>
    </row>
    <row r="47" spans="1:8" x14ac:dyDescent="0.25">
      <c r="A47" s="16"/>
      <c r="B47" s="16" t="s">
        <v>73</v>
      </c>
      <c r="C47" s="16" t="s">
        <v>74</v>
      </c>
      <c r="D47" s="17"/>
      <c r="E47" s="17"/>
      <c r="F47" s="17"/>
      <c r="G47" s="17"/>
      <c r="H47" s="17"/>
    </row>
    <row r="48" spans="1:8" x14ac:dyDescent="0.25">
      <c r="A48" s="9" t="s">
        <v>16</v>
      </c>
      <c r="B48" s="9"/>
      <c r="C48" s="9" t="s">
        <v>75</v>
      </c>
      <c r="D48" s="6"/>
      <c r="E48" s="6"/>
      <c r="F48" s="6"/>
      <c r="G48" s="6"/>
      <c r="H48" s="6"/>
    </row>
    <row r="49" spans="1:8" x14ac:dyDescent="0.25">
      <c r="A49" s="16"/>
      <c r="B49" s="16" t="s">
        <v>76</v>
      </c>
      <c r="C49" s="16" t="s">
        <v>77</v>
      </c>
      <c r="D49" s="17"/>
      <c r="E49" s="17"/>
      <c r="F49" s="17"/>
      <c r="G49" s="17"/>
      <c r="H49" s="17"/>
    </row>
    <row r="50" spans="1:8" x14ac:dyDescent="0.25">
      <c r="A50" s="16"/>
      <c r="B50" s="16" t="s">
        <v>78</v>
      </c>
      <c r="C50" s="16" t="s">
        <v>79</v>
      </c>
      <c r="D50" s="17"/>
      <c r="E50" s="17"/>
      <c r="F50" s="17"/>
      <c r="G50" s="17"/>
      <c r="H50" s="17"/>
    </row>
    <row r="51" spans="1:8" x14ac:dyDescent="0.25">
      <c r="A51" s="17"/>
      <c r="B51" s="16" t="s">
        <v>80</v>
      </c>
      <c r="C51" s="16" t="s">
        <v>81</v>
      </c>
      <c r="D51" s="17"/>
      <c r="E51" s="17"/>
      <c r="F51" s="17"/>
      <c r="G51" s="17"/>
      <c r="H51" s="17"/>
    </row>
    <row r="52" spans="1:8" x14ac:dyDescent="0.25">
      <c r="A52" s="17"/>
      <c r="B52" s="16" t="s">
        <v>82</v>
      </c>
      <c r="C52" s="16" t="s">
        <v>83</v>
      </c>
      <c r="D52" s="17"/>
      <c r="E52" s="17"/>
      <c r="F52" s="17"/>
      <c r="G52" s="17"/>
      <c r="H52" s="17"/>
    </row>
    <row r="53" spans="1:8" x14ac:dyDescent="0.25">
      <c r="A53" s="9" t="s">
        <v>18</v>
      </c>
      <c r="B53" s="9"/>
      <c r="C53" s="9" t="s">
        <v>84</v>
      </c>
      <c r="D53" s="6"/>
      <c r="E53" s="6"/>
      <c r="F53" s="6"/>
      <c r="G53" s="6"/>
      <c r="H53" s="6"/>
    </row>
    <row r="54" spans="1:8" x14ac:dyDescent="0.25">
      <c r="A54" s="9" t="s">
        <v>85</v>
      </c>
      <c r="B54" s="9"/>
      <c r="C54" s="9" t="s">
        <v>86</v>
      </c>
      <c r="D54" s="6"/>
      <c r="E54" s="6"/>
      <c r="F54" s="6"/>
      <c r="G54" s="6"/>
      <c r="H54" s="6"/>
    </row>
    <row r="55" spans="1:8" ht="15.75" x14ac:dyDescent="0.25">
      <c r="A55" s="59"/>
      <c r="B55" s="59"/>
      <c r="C55" s="15" t="s">
        <v>87</v>
      </c>
      <c r="D55" s="20"/>
      <c r="E55" s="20"/>
      <c r="F55" s="20"/>
      <c r="G55" s="20"/>
      <c r="H55" s="20"/>
    </row>
    <row r="56" spans="1:8" x14ac:dyDescent="0.25">
      <c r="A56" s="61"/>
      <c r="B56" s="61"/>
      <c r="C56" s="32"/>
      <c r="D56" s="33"/>
      <c r="E56" s="33"/>
      <c r="F56" s="33"/>
      <c r="G56" s="33"/>
      <c r="H56" s="33"/>
    </row>
    <row r="57" spans="1:8" x14ac:dyDescent="0.25">
      <c r="A57" s="17"/>
      <c r="B57" s="17"/>
      <c r="C57" s="18"/>
      <c r="D57" s="17"/>
      <c r="E57" s="17"/>
      <c r="F57" s="17"/>
      <c r="G57" s="17"/>
      <c r="H57" s="17"/>
    </row>
    <row r="58" spans="1:8" x14ac:dyDescent="0.25">
      <c r="A58" s="21" t="s">
        <v>88</v>
      </c>
      <c r="B58" s="21"/>
      <c r="C58" s="22" t="s">
        <v>89</v>
      </c>
      <c r="D58" s="23"/>
      <c r="E58" s="23"/>
      <c r="F58" s="23"/>
      <c r="G58" s="23"/>
      <c r="H58" s="23"/>
    </row>
    <row r="59" spans="1:8" ht="30" x14ac:dyDescent="0.25">
      <c r="A59" s="16"/>
      <c r="B59" s="16"/>
      <c r="C59" s="24" t="s">
        <v>90</v>
      </c>
      <c r="D59" s="17"/>
      <c r="E59" s="17"/>
      <c r="F59" s="17"/>
      <c r="G59" s="17"/>
      <c r="H59" s="17"/>
    </row>
    <row r="60" spans="1:8" x14ac:dyDescent="0.25">
      <c r="A60" s="16"/>
      <c r="B60" s="16"/>
      <c r="C60" s="24" t="s">
        <v>91</v>
      </c>
      <c r="D60" s="17"/>
      <c r="E60" s="17"/>
      <c r="F60" s="17"/>
      <c r="G60" s="17"/>
      <c r="H60" s="17"/>
    </row>
    <row r="61" spans="1:8" x14ac:dyDescent="0.25">
      <c r="A61" s="25"/>
      <c r="B61" s="25"/>
      <c r="C61" s="15" t="s">
        <v>92</v>
      </c>
      <c r="D61" s="26"/>
      <c r="E61" s="26"/>
      <c r="F61" s="26"/>
      <c r="G61" s="26"/>
      <c r="H61" s="26"/>
    </row>
    <row r="62" spans="1:8" x14ac:dyDescent="0.25">
      <c r="A62" s="17"/>
      <c r="B62" s="17"/>
      <c r="C62" s="18"/>
      <c r="D62" s="17"/>
      <c r="E62" s="17"/>
      <c r="F62" s="17"/>
      <c r="G62" s="17"/>
      <c r="H62" s="17"/>
    </row>
    <row r="63" spans="1:8" ht="18.75" x14ac:dyDescent="0.25">
      <c r="A63" s="62" t="s">
        <v>93</v>
      </c>
      <c r="B63" s="62"/>
      <c r="C63" s="27" t="s">
        <v>94</v>
      </c>
      <c r="D63" s="26"/>
      <c r="E63" s="26"/>
      <c r="F63" s="26"/>
      <c r="G63" s="26"/>
      <c r="H63" s="26"/>
    </row>
    <row r="64" spans="1:8" ht="18.75" x14ac:dyDescent="0.25">
      <c r="A64" s="4"/>
    </row>
    <row r="65" spans="1:1" ht="18.75" x14ac:dyDescent="0.25">
      <c r="A65" s="4"/>
    </row>
  </sheetData>
  <mergeCells count="17">
    <mergeCell ref="E2:E4"/>
    <mergeCell ref="F2:F4"/>
    <mergeCell ref="A55:B55"/>
    <mergeCell ref="A56:B56"/>
    <mergeCell ref="A63:B63"/>
    <mergeCell ref="G2:G4"/>
    <mergeCell ref="A15:A17"/>
    <mergeCell ref="B15:B17"/>
    <mergeCell ref="C15:C17"/>
    <mergeCell ref="D15:D17"/>
    <mergeCell ref="E15:E17"/>
    <mergeCell ref="F15:F17"/>
    <mergeCell ref="G15:G17"/>
    <mergeCell ref="A2:A4"/>
    <mergeCell ref="B2:B4"/>
    <mergeCell ref="C2:C4"/>
    <mergeCell ref="D2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Program rada</vt:lpstr>
      <vt:lpstr>Izvješće</vt:lpstr>
      <vt:lpstr>'Program rada'!_Hlk54087109</vt:lpstr>
      <vt:lpstr>Izvješće!_Hlk54516215</vt:lpstr>
      <vt:lpstr>'Program rada'!_Toc55895370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Galić</dc:creator>
  <cp:lastModifiedBy>Korisnik</cp:lastModifiedBy>
  <cp:lastPrinted>2023-03-02T08:52:41Z</cp:lastPrinted>
  <dcterms:created xsi:type="dcterms:W3CDTF">2015-06-05T18:17:20Z</dcterms:created>
  <dcterms:modified xsi:type="dcterms:W3CDTF">2024-03-14T13:10:15Z</dcterms:modified>
</cp:coreProperties>
</file>