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Program rada" sheetId="1" r:id="rId1"/>
    <sheet name="Izvješće" sheetId="2" r:id="rId2"/>
  </sheets>
  <externalReferences>
    <externalReference r:id="rId3"/>
    <externalReference r:id="rId4"/>
  </externalReferences>
  <definedNames>
    <definedName name="_Hlk54087109" localSheetId="0">'Program rada'!$A$72</definedName>
    <definedName name="_Hlk54516215" localSheetId="1">Izvješće!$C$30</definedName>
    <definedName name="_Toc55895370" localSheetId="0">'Program rada'!$A$1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F68" i="1"/>
  <c r="F67" i="1"/>
  <c r="F66" i="1"/>
  <c r="F65" i="1"/>
  <c r="F64" i="1"/>
  <c r="F62" i="1"/>
  <c r="F61" i="1"/>
  <c r="F60" i="1"/>
  <c r="F59" i="1"/>
  <c r="F58" i="1"/>
  <c r="F56" i="1"/>
  <c r="F55" i="1"/>
  <c r="F54" i="1"/>
  <c r="F53" i="1"/>
  <c r="F52" i="1"/>
  <c r="F49" i="1"/>
  <c r="F48" i="1"/>
  <c r="F47" i="1"/>
  <c r="F46" i="1"/>
  <c r="F45" i="1"/>
  <c r="F44" i="1"/>
  <c r="F43" i="1"/>
  <c r="F42" i="1"/>
  <c r="F41" i="1"/>
  <c r="F33" i="1"/>
  <c r="F31" i="1"/>
  <c r="F30" i="1"/>
  <c r="F28" i="1"/>
  <c r="F29" i="1"/>
  <c r="F27" i="1"/>
  <c r="F26" i="1"/>
  <c r="F25" i="1"/>
  <c r="F24" i="1"/>
  <c r="E23" i="1"/>
  <c r="F23" i="1" s="1"/>
  <c r="D69" i="1"/>
  <c r="D72" i="1" l="1"/>
  <c r="D68" i="1"/>
  <c r="D67" i="1"/>
  <c r="D66" i="1"/>
  <c r="D65" i="1" s="1"/>
  <c r="D64" i="1"/>
  <c r="D62" i="1" s="1"/>
  <c r="E65" i="1"/>
  <c r="E64" i="1"/>
  <c r="D61" i="1"/>
  <c r="D60" i="1"/>
  <c r="D59" i="1"/>
  <c r="D58" i="1" s="1"/>
  <c r="D56" i="1"/>
  <c r="D55" i="1"/>
  <c r="D54" i="1"/>
  <c r="D53" i="1"/>
  <c r="D51" i="1" s="1"/>
  <c r="D52" i="1"/>
  <c r="D49" i="1"/>
  <c r="D48" i="1"/>
  <c r="D47" i="1"/>
  <c r="D46" i="1"/>
  <c r="D45" i="1"/>
  <c r="D44" i="1"/>
  <c r="D43" i="1"/>
  <c r="D42" i="1"/>
  <c r="D41" i="1"/>
  <c r="D40" i="1"/>
  <c r="D34" i="1"/>
  <c r="D33" i="1"/>
  <c r="D32" i="1"/>
  <c r="D31" i="1"/>
  <c r="D30" i="1"/>
  <c r="D27" i="1"/>
  <c r="D26" i="1"/>
  <c r="D25" i="1"/>
  <c r="D24" i="1"/>
  <c r="D23" i="1"/>
  <c r="D20" i="1"/>
  <c r="D16" i="1"/>
  <c r="G4" i="1" l="1"/>
  <c r="G5" i="1"/>
  <c r="G6" i="1"/>
  <c r="G7" i="1"/>
  <c r="G8" i="1"/>
  <c r="G9" i="1"/>
  <c r="G10" i="1"/>
  <c r="G11" i="1"/>
  <c r="G3" i="1"/>
  <c r="F11" i="1"/>
  <c r="F9" i="1"/>
  <c r="F7" i="1"/>
  <c r="F6" i="1"/>
  <c r="F5" i="1"/>
  <c r="F4" i="1"/>
  <c r="D12" i="1"/>
  <c r="D11" i="1"/>
  <c r="D10" i="1"/>
  <c r="D9" i="1"/>
  <c r="D7" i="1"/>
  <c r="D6" i="1"/>
  <c r="D5" i="1"/>
  <c r="D3" i="1"/>
  <c r="F3" i="1" s="1"/>
  <c r="G17" i="1" l="1"/>
  <c r="G18" i="1"/>
  <c r="G19" i="1"/>
  <c r="G21" i="1"/>
  <c r="G22" i="1"/>
  <c r="G28" i="1"/>
  <c r="G29" i="1"/>
  <c r="G35" i="1"/>
  <c r="G36" i="1"/>
  <c r="G37" i="1"/>
  <c r="G38" i="1"/>
  <c r="G39" i="1"/>
  <c r="G50" i="1"/>
  <c r="G57" i="1"/>
  <c r="G63" i="1"/>
  <c r="G70" i="1"/>
  <c r="G71" i="1"/>
  <c r="C24" i="1" l="1"/>
  <c r="C25" i="1"/>
  <c r="C26" i="1"/>
  <c r="D15" i="1" l="1"/>
  <c r="F15" i="1"/>
  <c r="G67" i="1" l="1"/>
  <c r="G23" i="1" l="1"/>
  <c r="G42" i="1"/>
  <c r="G24" i="1"/>
  <c r="G52" i="1" l="1"/>
  <c r="G54" i="1"/>
  <c r="G49" i="1"/>
  <c r="E20" i="1" l="1"/>
  <c r="G47" i="1"/>
  <c r="G60" i="1"/>
  <c r="G44" i="1"/>
  <c r="G43" i="1"/>
  <c r="G20" i="1" l="1"/>
  <c r="F20" i="1"/>
  <c r="G69" i="1"/>
  <c r="G68" i="1"/>
  <c r="G66" i="1"/>
  <c r="G64" i="1"/>
  <c r="G61" i="1"/>
  <c r="G59" i="1"/>
  <c r="G56" i="1"/>
  <c r="G55" i="1"/>
  <c r="G53" i="1"/>
  <c r="G30" i="1"/>
  <c r="G26" i="1"/>
  <c r="G48" i="1"/>
  <c r="G46" i="1"/>
  <c r="G45" i="1"/>
  <c r="G41" i="1"/>
  <c r="G40" i="1"/>
  <c r="G34" i="1"/>
  <c r="G33" i="1"/>
  <c r="G32" i="1"/>
  <c r="G31" i="1"/>
  <c r="G27" i="1"/>
  <c r="G25" i="1"/>
  <c r="C27" i="1"/>
  <c r="C31" i="1"/>
  <c r="C32" i="1"/>
  <c r="C41" i="1"/>
  <c r="C42" i="1"/>
  <c r="C43" i="1"/>
  <c r="C44" i="1"/>
  <c r="C45" i="1"/>
  <c r="C46" i="1"/>
  <c r="C47" i="1"/>
  <c r="C48" i="1"/>
  <c r="G65" i="1" l="1"/>
  <c r="E62" i="1"/>
  <c r="G62" i="1" s="1"/>
  <c r="E58" i="1"/>
  <c r="G58" i="1" s="1"/>
  <c r="E51" i="1"/>
  <c r="G51" i="1" l="1"/>
  <c r="F51" i="1"/>
  <c r="E16" i="1"/>
  <c r="G16" i="1" s="1"/>
  <c r="E3" i="1"/>
  <c r="E72" i="1" l="1"/>
  <c r="E12" i="1"/>
  <c r="E13" i="1"/>
  <c r="G72" i="1" l="1"/>
  <c r="F72" i="1"/>
  <c r="G12" i="1"/>
  <c r="F12" i="1"/>
</calcChain>
</file>

<file path=xl/sharedStrings.xml><?xml version="1.0" encoding="utf-8"?>
<sst xmlns="http://schemas.openxmlformats.org/spreadsheetml/2006/main" count="242" uniqueCount="145">
  <si>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</si>
  <si>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</si>
  <si>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</si>
  <si>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</si>
  <si>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</si>
  <si>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</si>
  <si>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</si>
  <si>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</si>
  <si>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</si>
  <si>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</si>
  <si>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</si>
  <si>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</si>
  <si>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</si>
  <si>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</si>
  <si>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</si>
  <si>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</si>
  <si>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</si>
  <si>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</si>
  <si>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</si>
  <si>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</si>
  <si>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</si>
  <si>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</si>
  <si>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</si>
  <si>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</si>
  <si>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</si>
  <si>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</si>
  <si>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</si>
  <si>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</si>
  <si>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</si>
  <si>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</si>
  <si>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</si>
  <si>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</si>
  <si>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</si>
  <si>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</si>
  <si>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</si>
  <si>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</si>
  <si>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</si>
  <si>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</si>
  <si>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</si>
  <si>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</si>
  <si>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</si>
  <si>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</si>
  <si>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</si>
  <si>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</si>
  <si>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</si>
  <si>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</si>
  <si>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</si>
  <si>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</si>
  <si>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</si>
  <si>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</si>
  <si>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</si>
  <si>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</si>
  <si>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</si>
  <si>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</si>
  <si>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</si>
  <si>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</si>
  <si>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</si>
  <si>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</si>
  <si>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</si>
  <si>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</si>
  <si>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</si>
  <si>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</si>
  <si>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</si>
  <si>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</si>
  <si>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</si>
  <si>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</si>
  <si>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</si>
  <si>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</si>
  <si>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</si>
  <si>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</si>
  <si>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</si>
  <si>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</si>
  <si>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</si>
  <si>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</si>
  <si>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</si>
  <si>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</si>
  <si>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</si>
  <si>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</si>
  <si>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</si>
  <si>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</si>
  <si>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</si>
  <si>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</si>
  <si>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</si>
  <si>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</si>
  <si>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</si>
  <si>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</si>
  <si>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</si>
  <si>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</si>
  <si>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</si>
  <si>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</si>
  <si>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</si>
  <si>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</si>
  <si>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</si>
  <si>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</si>
  <si>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</si>
  <si>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</si>
  <si>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</si>
  <si>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</si>
  <si>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</si>
  <si>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</si>
  <si>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</si>
  <si>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</si>
  <si>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</si>
  <si>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</si>
  <si>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</si>
  <si>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</si>
  <si>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</si>
  <si>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</si>
  <si>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</si>
  <si>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</si>
  <si>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</si>
  <si>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</si>
  <si>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</si>
  <si>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</si>
  <si>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</si>
  <si>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</si>
  <si>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</si>
  <si>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</si>
  <si>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</si>
  <si>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</si>
  <si>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</si>
  <si>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</si>
  <si>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2.3.18.</t>
  </si>
  <si>
    <t>Suljoško ljeto</t>
  </si>
  <si>
    <t>Akademija blata</t>
  </si>
  <si>
    <t xml:space="preserve">Gastro fest </t>
  </si>
  <si>
    <t>Wine &amp;walk</t>
  </si>
  <si>
    <t>Plan za 2023. (u €)</t>
  </si>
  <si>
    <t>Moto susreti</t>
  </si>
  <si>
    <t xml:space="preserve">Proslava 1. svibnja </t>
  </si>
  <si>
    <t>GlinArt</t>
  </si>
  <si>
    <t>Festival Čarolija riječi</t>
  </si>
  <si>
    <t>2.3.19.</t>
  </si>
  <si>
    <t>2.3.20.</t>
  </si>
  <si>
    <t>2.3.21.</t>
  </si>
  <si>
    <t>2.3.22.</t>
  </si>
  <si>
    <t>2.3.23.</t>
  </si>
  <si>
    <t>2.3.24.</t>
  </si>
  <si>
    <t>2.3.25.</t>
  </si>
  <si>
    <t>AMORTIZACIJA</t>
  </si>
  <si>
    <t>Plan za 2024. (u €)</t>
  </si>
  <si>
    <t>Indeks PLAN 2023./2024.</t>
  </si>
  <si>
    <t>Natjecanje u kuihanju pilećeg paprikaša/pile i trganci</t>
  </si>
  <si>
    <t>Festival kulena BM/1 naionalno ocjenjivanje</t>
  </si>
  <si>
    <t>Banovo brdo Vertical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</si>
</sst>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\ [$€-1]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left" vertical="center" indent="3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21" fillId="7" borderId="2" xfId="0" applyFont="1" applyFill="1" applyBorder="1" applyAlignment="1">
      <alignment vertical="center" wrapText="1"/>
    </xf>
    <xf numFmtId="0" fontId="21" fillId="7" borderId="3" xfId="0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>
      <alignment vertical="center" wrapText="1"/>
    </xf>
    <xf numFmtId="164" fontId="1" fillId="0" borderId="0" xfId="0" applyNumberFormat="1" applyFont="1"/>
    <xf numFmtId="10" fontId="8" fillId="2" borderId="1" xfId="0" applyNumberFormat="1" applyFont="1" applyFill="1" applyBorder="1" applyAlignment="1">
      <alignment vertical="center"/>
    </xf>
    <xf numFmtId="10" fontId="8" fillId="6" borderId="1" xfId="0" applyNumberFormat="1" applyFont="1" applyFill="1" applyBorder="1" applyAlignment="1">
      <alignment vertical="center"/>
    </xf>
    <xf numFmtId="10" fontId="23" fillId="7" borderId="1" xfId="0" applyNumberFormat="1" applyFont="1" applyFill="1" applyBorder="1" applyAlignment="1">
      <alignment vertical="center"/>
    </xf>
    <xf numFmtId="10" fontId="22" fillId="8" borderId="1" xfId="0" applyNumberFormat="1" applyFont="1" applyFill="1" applyBorder="1" applyAlignment="1">
      <alignment vertical="center"/>
    </xf>
    <xf numFmtId="2" fontId="8" fillId="2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2" fontId="8" fillId="6" borderId="1" xfId="1" applyNumberFormat="1" applyFont="1" applyFill="1" applyBorder="1" applyAlignment="1">
      <alignment vertical="center"/>
    </xf>
    <xf numFmtId="2" fontId="22" fillId="8" borderId="1" xfId="1" applyNumberFormat="1" applyFont="1" applyFill="1" applyBorder="1" applyAlignment="1">
      <alignment vertical="center"/>
    </xf>
    <xf numFmtId="2" fontId="25" fillId="9" borderId="1" xfId="1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165" fontId="20" fillId="7" borderId="3" xfId="0" applyNumberFormat="1" applyFont="1" applyFill="1" applyBorder="1" applyAlignment="1">
      <alignment horizontal="right" vertical="center" wrapText="1"/>
    </xf>
    <xf numFmtId="165" fontId="20" fillId="7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Financijski-plan-za-2023.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Z%20Baranje%202021/Rebalans%20za%202021/Knjig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rada"/>
      <sheetName val="Izvješće"/>
    </sheetNames>
    <sheetDataSet>
      <sheetData sheetId="0">
        <row r="24">
          <cell r="C24" t="str">
            <v>Winter Wine &amp; walk</v>
          </cell>
        </row>
        <row r="25">
          <cell r="C25" t="str">
            <v>Petaračke buše</v>
          </cell>
        </row>
        <row r="26">
          <cell r="C26" t="str">
            <v>Proljetni vašar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7">
          <cell r="C27" t="str">
            <v>Petaračke buše</v>
          </cell>
        </row>
        <row r="29">
          <cell r="C29" t="str">
            <v>Usršnji korzo</v>
          </cell>
        </row>
        <row r="33">
          <cell r="C33" t="str">
            <v>Tarda Festival</v>
          </cell>
        </row>
        <row r="38">
          <cell r="C38" t="str">
            <v>Belomanastirsko ljeto mladih</v>
          </cell>
        </row>
        <row r="39">
          <cell r="C39" t="str">
            <v>Baranja night trail</v>
          </cell>
        </row>
        <row r="42">
          <cell r="C42" t="str">
            <v>Najveća hrvatska fišijada</v>
          </cell>
        </row>
        <row r="43">
          <cell r="C43" t="str">
            <v>Vinski maraton</v>
          </cell>
        </row>
        <row r="44">
          <cell r="C44" t="str">
            <v>Vinatlon</v>
          </cell>
        </row>
        <row r="45">
          <cell r="C45" t="str">
            <v>Branjska už'na</v>
          </cell>
        </row>
        <row r="46">
          <cell r="C46" t="str">
            <v>Zimski vašar i ČvarakFest</v>
          </cell>
        </row>
        <row r="47">
          <cell r="C47" t="str">
            <v>Advent u Baranji</v>
          </cell>
        </row>
        <row r="48">
          <cell r="C48" t="str">
            <v>Cikloturističke manifestacije (BRUT)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34" workbookViewId="0">
      <selection activeCell="E57" sqref="E57"/>
    </sheetView>
  </sheetViews>
  <sheetFormatPr defaultRowHeight="15" x14ac:dyDescent="0.25"/>
  <cols>
    <col min="1" max="1" width="3.85546875" customWidth="1"/>
    <col min="2" max="2" width="6.5703125" customWidth="1"/>
    <col min="3" max="3" width="50.85546875" customWidth="1"/>
    <col min="4" max="4" width="17.7109375" customWidth="1"/>
    <col min="5" max="5" width="16.28515625" customWidth="1"/>
    <col min="6" max="6" width="14.28515625" customWidth="1"/>
    <col min="7" max="7" width="8.28515625" customWidth="1"/>
    <col min="10" max="10" width="9.140625" customWidth="1"/>
  </cols>
  <sheetData>
    <row r="1" spans="1:7" ht="21" x14ac:dyDescent="0.25">
      <c r="A1" s="1"/>
    </row>
    <row r="2" spans="1:7" ht="25.5" x14ac:dyDescent="0.25">
      <c r="A2" s="7"/>
      <c r="B2" s="8"/>
      <c r="C2" s="4" t="s">
        <v>0</v>
      </c>
      <c r="D2" s="50" t="s">
        <v>127</v>
      </c>
      <c r="E2" s="4" t="s">
        <v>140</v>
      </c>
      <c r="F2" s="41" t="s">
        <v>141</v>
      </c>
      <c r="G2" s="4" t="s">
        <v>1</v>
      </c>
    </row>
    <row r="3" spans="1:7" x14ac:dyDescent="0.25">
      <c r="A3" s="9" t="s">
        <v>2</v>
      </c>
      <c r="B3" s="9"/>
      <c r="C3" s="9" t="s">
        <v>3</v>
      </c>
      <c r="D3" s="33">
        <f>SUM(D4:D5)</f>
        <v>33180.711262193909</v>
      </c>
      <c r="E3" s="33">
        <f>SUM(E4:E5)</f>
        <v>33000</v>
      </c>
      <c r="F3" s="45">
        <f>D3/E3</f>
        <v>1.005476098854361</v>
      </c>
      <c r="G3" s="49">
        <f>E3/272332.66*100</f>
        <v>12.117533020093882</v>
      </c>
    </row>
    <row r="4" spans="1:7" x14ac:dyDescent="0.25">
      <c r="A4" s="10"/>
      <c r="B4" s="10" t="s">
        <v>4</v>
      </c>
      <c r="C4" s="10" t="s">
        <v>5</v>
      </c>
      <c r="D4" s="34">
        <v>13272.29</v>
      </c>
      <c r="E4" s="34">
        <v>11000</v>
      </c>
      <c r="F4" s="46">
        <f>D4/E4</f>
        <v>1.2065718181818184</v>
      </c>
      <c r="G4" s="49">
        <f t="shared" ref="G4:G11" si="0">E4/272332.66*100</f>
        <v>4.0391776733646276</v>
      </c>
    </row>
    <row r="5" spans="1:7" x14ac:dyDescent="0.25">
      <c r="A5" s="11"/>
      <c r="B5" s="10" t="s">
        <v>6</v>
      </c>
      <c r="C5" s="10" t="s">
        <v>7</v>
      </c>
      <c r="D5" s="34">
        <f>150000/7.5345</f>
        <v>19908.421262193908</v>
      </c>
      <c r="E5" s="34">
        <v>22000</v>
      </c>
      <c r="F5" s="46">
        <f>D5/E5</f>
        <v>0.90492823919063214</v>
      </c>
      <c r="G5" s="49">
        <f t="shared" si="0"/>
        <v>8.0783553467292553</v>
      </c>
    </row>
    <row r="6" spans="1:7" ht="30" x14ac:dyDescent="0.25">
      <c r="A6" s="9" t="s">
        <v>8</v>
      </c>
      <c r="B6" s="9"/>
      <c r="C6" s="9" t="s">
        <v>9</v>
      </c>
      <c r="D6" s="33">
        <f>450000/7.5345</f>
        <v>59725.263786581723</v>
      </c>
      <c r="E6" s="33">
        <v>108959.99</v>
      </c>
      <c r="F6" s="45">
        <f>D6/E6</f>
        <v>0.54813940223913127</v>
      </c>
      <c r="G6" s="49">
        <f t="shared" si="0"/>
        <v>40.009887172548467</v>
      </c>
    </row>
    <row r="7" spans="1:7" x14ac:dyDescent="0.25">
      <c r="A7" s="12" t="s">
        <v>10</v>
      </c>
      <c r="B7" s="12"/>
      <c r="C7" s="12" t="s">
        <v>11</v>
      </c>
      <c r="D7" s="35">
        <f>750000/7.5345</f>
        <v>99542.106310969539</v>
      </c>
      <c r="E7" s="35">
        <v>120000</v>
      </c>
      <c r="F7" s="45">
        <f>D7/E7</f>
        <v>0.8295175525914128</v>
      </c>
      <c r="G7" s="49">
        <f t="shared" si="0"/>
        <v>44.063756436705027</v>
      </c>
    </row>
    <row r="8" spans="1:7" x14ac:dyDescent="0.25">
      <c r="A8" s="12" t="s">
        <v>12</v>
      </c>
      <c r="B8" s="12"/>
      <c r="C8" s="12" t="s">
        <v>13</v>
      </c>
      <c r="D8" s="35">
        <v>0</v>
      </c>
      <c r="E8" s="35">
        <v>0</v>
      </c>
      <c r="F8" s="45">
        <v>0</v>
      </c>
      <c r="G8" s="49">
        <f t="shared" si="0"/>
        <v>0</v>
      </c>
    </row>
    <row r="9" spans="1:7" x14ac:dyDescent="0.25">
      <c r="A9" s="12" t="s">
        <v>14</v>
      </c>
      <c r="B9" s="13"/>
      <c r="C9" s="12" t="s">
        <v>15</v>
      </c>
      <c r="D9" s="36">
        <f>150000/7.5345</f>
        <v>19908.421262193908</v>
      </c>
      <c r="E9" s="36">
        <v>23000</v>
      </c>
      <c r="F9" s="45">
        <f>D9/E9</f>
        <v>0.8655835331388656</v>
      </c>
      <c r="G9" s="49">
        <f t="shared" si="0"/>
        <v>8.4455533170351309</v>
      </c>
    </row>
    <row r="10" spans="1:7" x14ac:dyDescent="0.25">
      <c r="A10" s="12" t="s">
        <v>16</v>
      </c>
      <c r="B10" s="13"/>
      <c r="C10" s="12" t="s">
        <v>17</v>
      </c>
      <c r="D10" s="36">
        <f>10000/7.5345</f>
        <v>1327.2280841462605</v>
      </c>
      <c r="E10" s="36">
        <v>0</v>
      </c>
      <c r="F10" s="45">
        <v>0</v>
      </c>
      <c r="G10" s="49">
        <f t="shared" si="0"/>
        <v>0</v>
      </c>
    </row>
    <row r="11" spans="1:7" x14ac:dyDescent="0.25">
      <c r="A11" s="12" t="s">
        <v>18</v>
      </c>
      <c r="B11" s="12"/>
      <c r="C11" s="12" t="s">
        <v>19</v>
      </c>
      <c r="D11" s="35">
        <f>20000/7.5345</f>
        <v>2654.4561682925209</v>
      </c>
      <c r="E11" s="35">
        <v>3000</v>
      </c>
      <c r="F11" s="45">
        <f>D11/E11</f>
        <v>0.88481872276417362</v>
      </c>
      <c r="G11" s="49">
        <f t="shared" si="0"/>
        <v>1.1015939109176256</v>
      </c>
    </row>
    <row r="12" spans="1:7" ht="15.75" x14ac:dyDescent="0.25">
      <c r="A12" s="54"/>
      <c r="B12" s="54"/>
      <c r="C12" s="14" t="s">
        <v>20</v>
      </c>
      <c r="D12" s="43">
        <f>SUM(D3,D6:D11)</f>
        <v>216338.18687437786</v>
      </c>
      <c r="E12" s="43">
        <f>SUM(E3,E6:E11)</f>
        <v>287959.99</v>
      </c>
      <c r="F12" s="47">
        <f>D12/E12</f>
        <v>0.75127863032075348</v>
      </c>
      <c r="G12" s="52">
        <f>E12/272332.66*100</f>
        <v>105.73832385730012</v>
      </c>
    </row>
    <row r="13" spans="1:7" x14ac:dyDescent="0.25">
      <c r="A13" s="37"/>
      <c r="B13" s="38"/>
      <c r="C13" s="38"/>
      <c r="D13" s="38"/>
      <c r="E13" s="55">
        <f>SUM(E3,E6:E11)</f>
        <v>287959.99</v>
      </c>
      <c r="F13" s="55"/>
      <c r="G13" s="56"/>
    </row>
    <row r="14" spans="1:7" ht="18.75" x14ac:dyDescent="0.25">
      <c r="A14" s="2"/>
    </row>
    <row r="15" spans="1:7" ht="29.25" customHeight="1" x14ac:dyDescent="0.25">
      <c r="A15" s="8"/>
      <c r="B15" s="8"/>
      <c r="C15" s="4" t="s">
        <v>21</v>
      </c>
      <c r="D15" s="41" t="str">
        <f>$D$2</f>
        <v>Plan za 2023. (u €)</v>
      </c>
      <c r="E15" s="4" t="s">
        <v>140</v>
      </c>
      <c r="F15" s="41" t="str">
        <f>$F$2</f>
        <v>Indeks PLAN 2023./2024.</v>
      </c>
      <c r="G15" s="4" t="s">
        <v>1</v>
      </c>
    </row>
    <row r="16" spans="1:7" x14ac:dyDescent="0.25">
      <c r="A16" s="8" t="s">
        <v>2</v>
      </c>
      <c r="B16" s="8"/>
      <c r="C16" s="8" t="s">
        <v>22</v>
      </c>
      <c r="D16" s="33">
        <f>SUM(D17:D19)</f>
        <v>0</v>
      </c>
      <c r="E16" s="33">
        <f>SUM(E17:E19)</f>
        <v>0</v>
      </c>
      <c r="F16" s="45">
        <v>0</v>
      </c>
      <c r="G16" s="49">
        <f>E16/216338.18*100</f>
        <v>0</v>
      </c>
    </row>
    <row r="17" spans="1:7" ht="25.5" x14ac:dyDescent="0.25">
      <c r="A17" s="15"/>
      <c r="B17" s="15" t="s">
        <v>4</v>
      </c>
      <c r="C17" s="15" t="s">
        <v>23</v>
      </c>
      <c r="D17" s="39">
        <v>0</v>
      </c>
      <c r="E17" s="39">
        <v>0</v>
      </c>
      <c r="F17" s="46">
        <v>0</v>
      </c>
      <c r="G17" s="51">
        <f t="shared" ref="G17:G72" si="1">E17/216338.18*100</f>
        <v>0</v>
      </c>
    </row>
    <row r="18" spans="1:7" x14ac:dyDescent="0.25">
      <c r="A18" s="16"/>
      <c r="B18" s="15" t="s">
        <v>6</v>
      </c>
      <c r="C18" s="15" t="s">
        <v>24</v>
      </c>
      <c r="D18" s="39">
        <v>0</v>
      </c>
      <c r="E18" s="39">
        <v>0</v>
      </c>
      <c r="F18" s="46">
        <v>0</v>
      </c>
      <c r="G18" s="51">
        <f t="shared" si="1"/>
        <v>0</v>
      </c>
    </row>
    <row r="19" spans="1:7" x14ac:dyDescent="0.25">
      <c r="A19" s="15"/>
      <c r="B19" s="15" t="s">
        <v>25</v>
      </c>
      <c r="C19" s="15" t="s">
        <v>26</v>
      </c>
      <c r="D19" s="39">
        <v>0</v>
      </c>
      <c r="E19" s="39">
        <v>0</v>
      </c>
      <c r="F19" s="46">
        <v>0</v>
      </c>
      <c r="G19" s="51">
        <f t="shared" si="1"/>
        <v>0</v>
      </c>
    </row>
    <row r="20" spans="1:7" x14ac:dyDescent="0.25">
      <c r="A20" s="8" t="s">
        <v>27</v>
      </c>
      <c r="B20" s="8"/>
      <c r="C20" s="8" t="s">
        <v>28</v>
      </c>
      <c r="D20" s="33">
        <f>SUM(D21:D23,D49:D50)</f>
        <v>109695.40115468843</v>
      </c>
      <c r="E20" s="33">
        <f>SUM(E21:E23,E49:E50)</f>
        <v>170369.85</v>
      </c>
      <c r="F20" s="45">
        <f>D20/E20</f>
        <v>0.64386627771691074</v>
      </c>
      <c r="G20" s="49">
        <f t="shared" si="1"/>
        <v>78.751633206861598</v>
      </c>
    </row>
    <row r="21" spans="1:7" ht="25.5" x14ac:dyDescent="0.25">
      <c r="A21" s="16"/>
      <c r="B21" s="15" t="s">
        <v>29</v>
      </c>
      <c r="C21" s="15" t="s">
        <v>30</v>
      </c>
      <c r="D21" s="39">
        <v>0</v>
      </c>
      <c r="E21" s="39">
        <v>0</v>
      </c>
      <c r="F21" s="46">
        <v>0</v>
      </c>
      <c r="G21" s="51">
        <f t="shared" si="1"/>
        <v>0</v>
      </c>
    </row>
    <row r="22" spans="1:7" x14ac:dyDescent="0.25">
      <c r="A22" s="15"/>
      <c r="B22" s="15" t="s">
        <v>31</v>
      </c>
      <c r="C22" s="15" t="s">
        <v>32</v>
      </c>
      <c r="D22" s="39">
        <v>0</v>
      </c>
      <c r="E22" s="39">
        <v>0</v>
      </c>
      <c r="F22" s="46">
        <v>0</v>
      </c>
      <c r="G22" s="51">
        <f t="shared" si="1"/>
        <v>0</v>
      </c>
    </row>
    <row r="23" spans="1:7" x14ac:dyDescent="0.25">
      <c r="A23" s="15"/>
      <c r="B23" s="15" t="s">
        <v>33</v>
      </c>
      <c r="C23" s="15" t="s">
        <v>34</v>
      </c>
      <c r="D23" s="39">
        <f>576500/7.5345</f>
        <v>76514.699051031916</v>
      </c>
      <c r="E23" s="39">
        <f>SUM(E24:E48)</f>
        <v>136750</v>
      </c>
      <c r="F23" s="46">
        <f t="shared" ref="F23:F31" si="2">D23/E23</f>
        <v>0.55952247934941068</v>
      </c>
      <c r="G23" s="51">
        <f t="shared" si="1"/>
        <v>63.211218657751488</v>
      </c>
    </row>
    <row r="24" spans="1:7" x14ac:dyDescent="0.25">
      <c r="A24" s="15"/>
      <c r="B24" s="15" t="s">
        <v>105</v>
      </c>
      <c r="C24" s="15" t="str">
        <f>'[1]Program rada'!C24</f>
        <v>Winter Wine &amp; walk</v>
      </c>
      <c r="D24" s="39">
        <f>50000/7.5345</f>
        <v>6636.1404207313026</v>
      </c>
      <c r="E24" s="39">
        <v>7000</v>
      </c>
      <c r="F24" s="46">
        <f t="shared" si="2"/>
        <v>0.94802006010447182</v>
      </c>
      <c r="G24" s="51">
        <f t="shared" si="1"/>
        <v>3.2356748124625994</v>
      </c>
    </row>
    <row r="25" spans="1:7" x14ac:dyDescent="0.25">
      <c r="A25" s="15"/>
      <c r="B25" s="15" t="s">
        <v>106</v>
      </c>
      <c r="C25" s="15" t="str">
        <f>'[1]Program rada'!C25</f>
        <v>Petaračke buše</v>
      </c>
      <c r="D25" s="39">
        <f>5000/7.5345</f>
        <v>663.61404207313024</v>
      </c>
      <c r="E25" s="39">
        <v>300</v>
      </c>
      <c r="F25" s="46">
        <f t="shared" si="2"/>
        <v>2.212046806910434</v>
      </c>
      <c r="G25" s="51">
        <f t="shared" si="1"/>
        <v>0.13867177767696853</v>
      </c>
    </row>
    <row r="26" spans="1:7" x14ac:dyDescent="0.25">
      <c r="A26" s="15"/>
      <c r="B26" s="15" t="s">
        <v>107</v>
      </c>
      <c r="C26" s="15" t="str">
        <f>'[1]Program rada'!C26</f>
        <v>Proljetni vašar</v>
      </c>
      <c r="D26" s="39">
        <f>7500/7.5345</f>
        <v>995.4210631096953</v>
      </c>
      <c r="E26" s="39">
        <v>2000</v>
      </c>
      <c r="F26" s="46">
        <f t="shared" si="2"/>
        <v>0.49771053155484762</v>
      </c>
      <c r="G26" s="51">
        <f t="shared" si="1"/>
        <v>0.92447851784645696</v>
      </c>
    </row>
    <row r="27" spans="1:7" x14ac:dyDescent="0.25">
      <c r="A27" s="15"/>
      <c r="B27" s="15" t="s">
        <v>108</v>
      </c>
      <c r="C27" s="15" t="str">
        <f>[2]List1!C29</f>
        <v>Usršnji korzo</v>
      </c>
      <c r="D27" s="39">
        <f>40000/7.5345</f>
        <v>5308.9123365850419</v>
      </c>
      <c r="E27" s="39">
        <v>5500</v>
      </c>
      <c r="F27" s="46">
        <f t="shared" si="2"/>
        <v>0.96525678847000762</v>
      </c>
      <c r="G27" s="51">
        <f t="shared" si="1"/>
        <v>2.5423159240777564</v>
      </c>
    </row>
    <row r="28" spans="1:7" x14ac:dyDescent="0.25">
      <c r="A28" s="15"/>
      <c r="B28" s="15" t="s">
        <v>109</v>
      </c>
      <c r="C28" s="15" t="s">
        <v>128</v>
      </c>
      <c r="D28" s="39">
        <v>0</v>
      </c>
      <c r="E28" s="39">
        <v>300</v>
      </c>
      <c r="F28" s="46">
        <f t="shared" si="2"/>
        <v>0</v>
      </c>
      <c r="G28" s="51">
        <f t="shared" si="1"/>
        <v>0.13867177767696853</v>
      </c>
    </row>
    <row r="29" spans="1:7" x14ac:dyDescent="0.25">
      <c r="A29" s="15"/>
      <c r="B29" s="15" t="s">
        <v>110</v>
      </c>
      <c r="C29" s="15" t="s">
        <v>129</v>
      </c>
      <c r="D29" s="39">
        <v>0</v>
      </c>
      <c r="E29" s="39">
        <v>1000</v>
      </c>
      <c r="F29" s="46">
        <f t="shared" si="2"/>
        <v>0</v>
      </c>
      <c r="G29" s="51">
        <f t="shared" si="1"/>
        <v>0.46223925892322848</v>
      </c>
    </row>
    <row r="30" spans="1:7" x14ac:dyDescent="0.25">
      <c r="A30" s="15"/>
      <c r="B30" s="15" t="s">
        <v>111</v>
      </c>
      <c r="C30" s="15" t="s">
        <v>126</v>
      </c>
      <c r="D30" s="39">
        <f>120000/7.5345</f>
        <v>15926.737009755125</v>
      </c>
      <c r="E30" s="39">
        <v>20000</v>
      </c>
      <c r="F30" s="46">
        <f t="shared" si="2"/>
        <v>0.79633685048775626</v>
      </c>
      <c r="G30" s="51">
        <f t="shared" si="1"/>
        <v>9.2447851784645696</v>
      </c>
    </row>
    <row r="31" spans="1:7" x14ac:dyDescent="0.25">
      <c r="A31" s="15"/>
      <c r="B31" s="15" t="s">
        <v>112</v>
      </c>
      <c r="C31" s="15" t="str">
        <f>[2]List1!C39</f>
        <v>Baranja night trail</v>
      </c>
      <c r="D31" s="39">
        <f>5000/7.5345</f>
        <v>663.61404207313024</v>
      </c>
      <c r="E31" s="39">
        <v>800</v>
      </c>
      <c r="F31" s="46">
        <f t="shared" si="2"/>
        <v>0.8295175525914128</v>
      </c>
      <c r="G31" s="51">
        <f t="shared" si="1"/>
        <v>0.36979140713858272</v>
      </c>
    </row>
    <row r="32" spans="1:7" x14ac:dyDescent="0.25">
      <c r="A32" s="15"/>
      <c r="B32" s="15" t="s">
        <v>113</v>
      </c>
      <c r="C32" s="15" t="str">
        <f>[2]List1!C33</f>
        <v>Tarda Festival</v>
      </c>
      <c r="D32" s="39">
        <f>15000/7.5345</f>
        <v>1990.8421262193906</v>
      </c>
      <c r="E32" s="39">
        <v>0</v>
      </c>
      <c r="F32" s="46">
        <v>0</v>
      </c>
      <c r="G32" s="51">
        <f t="shared" si="1"/>
        <v>0</v>
      </c>
    </row>
    <row r="33" spans="1:7" x14ac:dyDescent="0.25">
      <c r="A33" s="15"/>
      <c r="B33" s="15" t="s">
        <v>114</v>
      </c>
      <c r="C33" s="15" t="s">
        <v>123</v>
      </c>
      <c r="D33" s="39">
        <f>100000/7.5345</f>
        <v>13272.280841462605</v>
      </c>
      <c r="E33" s="39">
        <v>17000</v>
      </c>
      <c r="F33" s="46">
        <f>D33/E33</f>
        <v>0.78072240243897673</v>
      </c>
      <c r="G33" s="51">
        <f t="shared" si="1"/>
        <v>7.8580674016948837</v>
      </c>
    </row>
    <row r="34" spans="1:7" x14ac:dyDescent="0.25">
      <c r="A34" s="15"/>
      <c r="B34" s="15" t="s">
        <v>115</v>
      </c>
      <c r="C34" s="15" t="s">
        <v>124</v>
      </c>
      <c r="D34" s="39">
        <f>7500/7.5345</f>
        <v>995.4210631096953</v>
      </c>
      <c r="E34" s="39">
        <v>1000</v>
      </c>
      <c r="F34" s="46">
        <f>D34/E34</f>
        <v>0.99542106310969525</v>
      </c>
      <c r="G34" s="51">
        <f t="shared" si="1"/>
        <v>0.46223925892322848</v>
      </c>
    </row>
    <row r="35" spans="1:7" x14ac:dyDescent="0.25">
      <c r="A35" s="15"/>
      <c r="B35" s="15" t="s">
        <v>116</v>
      </c>
      <c r="C35" s="15" t="s">
        <v>142</v>
      </c>
      <c r="D35" s="39">
        <v>0</v>
      </c>
      <c r="E35" s="39">
        <v>500</v>
      </c>
      <c r="F35" s="46">
        <f>D35/E35</f>
        <v>0</v>
      </c>
      <c r="G35" s="51">
        <f t="shared" si="1"/>
        <v>0.23111962946161424</v>
      </c>
    </row>
    <row r="36" spans="1:7" x14ac:dyDescent="0.25">
      <c r="A36" s="15"/>
      <c r="B36" s="15" t="s">
        <v>117</v>
      </c>
      <c r="C36" s="15" t="s">
        <v>144</v>
      </c>
      <c r="D36" s="39">
        <v>0</v>
      </c>
      <c r="E36" s="39">
        <v>400</v>
      </c>
      <c r="F36" s="46">
        <v>0</v>
      </c>
      <c r="G36" s="51">
        <f t="shared" si="1"/>
        <v>0.18489570356929136</v>
      </c>
    </row>
    <row r="37" spans="1:7" x14ac:dyDescent="0.25">
      <c r="A37" s="15"/>
      <c r="B37" s="15" t="s">
        <v>118</v>
      </c>
      <c r="C37" s="15" t="s">
        <v>130</v>
      </c>
      <c r="D37" s="39">
        <v>0</v>
      </c>
      <c r="E37" s="39">
        <v>500</v>
      </c>
      <c r="F37" s="46">
        <v>0</v>
      </c>
      <c r="G37" s="51">
        <f t="shared" si="1"/>
        <v>0.23111962946161424</v>
      </c>
    </row>
    <row r="38" spans="1:7" x14ac:dyDescent="0.25">
      <c r="A38" s="15"/>
      <c r="B38" s="15" t="s">
        <v>119</v>
      </c>
      <c r="C38" s="15" t="s">
        <v>143</v>
      </c>
      <c r="D38" s="39">
        <v>0</v>
      </c>
      <c r="E38" s="39">
        <v>10000</v>
      </c>
      <c r="F38" s="46">
        <v>0</v>
      </c>
      <c r="G38" s="51">
        <f t="shared" si="1"/>
        <v>4.6223925892322848</v>
      </c>
    </row>
    <row r="39" spans="1:7" x14ac:dyDescent="0.25">
      <c r="A39" s="15"/>
      <c r="B39" s="15" t="s">
        <v>120</v>
      </c>
      <c r="C39" s="15" t="s">
        <v>131</v>
      </c>
      <c r="D39" s="39">
        <v>0</v>
      </c>
      <c r="E39" s="39">
        <v>0</v>
      </c>
      <c r="F39" s="46">
        <v>0</v>
      </c>
      <c r="G39" s="51">
        <f t="shared" si="1"/>
        <v>0</v>
      </c>
    </row>
    <row r="40" spans="1:7" x14ac:dyDescent="0.25">
      <c r="A40" s="15"/>
      <c r="B40" s="15" t="s">
        <v>121</v>
      </c>
      <c r="C40" s="15" t="s">
        <v>125</v>
      </c>
      <c r="D40" s="39">
        <f>20000/7.5345</f>
        <v>2654.4561682925209</v>
      </c>
      <c r="E40" s="39">
        <v>0</v>
      </c>
      <c r="F40" s="46">
        <v>0</v>
      </c>
      <c r="G40" s="51">
        <f t="shared" si="1"/>
        <v>0</v>
      </c>
    </row>
    <row r="41" spans="1:7" x14ac:dyDescent="0.25">
      <c r="A41" s="15"/>
      <c r="B41" s="15" t="s">
        <v>122</v>
      </c>
      <c r="C41" s="15" t="str">
        <f>[2]List1!C38</f>
        <v>Belomanastirsko ljeto mladih</v>
      </c>
      <c r="D41" s="39">
        <f>7500/7.5345</f>
        <v>995.4210631096953</v>
      </c>
      <c r="E41" s="39">
        <v>1200</v>
      </c>
      <c r="F41" s="46">
        <f t="shared" ref="F41:F49" si="3">D41/E41</f>
        <v>0.8295175525914128</v>
      </c>
      <c r="G41" s="51">
        <f t="shared" si="1"/>
        <v>0.55468711070787413</v>
      </c>
    </row>
    <row r="42" spans="1:7" x14ac:dyDescent="0.25">
      <c r="A42" s="15"/>
      <c r="B42" s="15" t="s">
        <v>132</v>
      </c>
      <c r="C42" s="15" t="str">
        <f>[2]List1!C42</f>
        <v>Najveća hrvatska fišijada</v>
      </c>
      <c r="D42" s="39">
        <f>60000/7.5345</f>
        <v>7963.3685048775624</v>
      </c>
      <c r="E42" s="39">
        <v>40000</v>
      </c>
      <c r="F42" s="46">
        <f t="shared" si="3"/>
        <v>0.19908421262193907</v>
      </c>
      <c r="G42" s="51">
        <f t="shared" si="1"/>
        <v>18.489570356929139</v>
      </c>
    </row>
    <row r="43" spans="1:7" x14ac:dyDescent="0.25">
      <c r="A43" s="15"/>
      <c r="B43" s="15" t="s">
        <v>133</v>
      </c>
      <c r="C43" s="15" t="str">
        <f>[2]List1!C43</f>
        <v>Vinski maraton</v>
      </c>
      <c r="D43" s="39">
        <f>20000/7.5345</f>
        <v>2654.4561682925209</v>
      </c>
      <c r="E43" s="39">
        <v>6000</v>
      </c>
      <c r="F43" s="46">
        <f t="shared" si="3"/>
        <v>0.44240936138208681</v>
      </c>
      <c r="G43" s="51">
        <f t="shared" si="1"/>
        <v>2.7734355535393709</v>
      </c>
    </row>
    <row r="44" spans="1:7" x14ac:dyDescent="0.25">
      <c r="A44" s="15"/>
      <c r="B44" s="15" t="s">
        <v>134</v>
      </c>
      <c r="C44" s="15" t="str">
        <f>[2]List1!C44</f>
        <v>Vinatlon</v>
      </c>
      <c r="D44" s="39">
        <f>20000/7.5345</f>
        <v>2654.4561682925209</v>
      </c>
      <c r="E44" s="39">
        <v>6000</v>
      </c>
      <c r="F44" s="46">
        <f t="shared" si="3"/>
        <v>0.44240936138208681</v>
      </c>
      <c r="G44" s="51">
        <f t="shared" si="1"/>
        <v>2.7734355535393709</v>
      </c>
    </row>
    <row r="45" spans="1:7" x14ac:dyDescent="0.25">
      <c r="A45" s="15"/>
      <c r="B45" s="15" t="s">
        <v>135</v>
      </c>
      <c r="C45" s="15" t="str">
        <f>[2]List1!C45</f>
        <v>Branjska už'na</v>
      </c>
      <c r="D45" s="39">
        <f>1500/7.5345</f>
        <v>199.08421262193906</v>
      </c>
      <c r="E45" s="39">
        <v>250</v>
      </c>
      <c r="F45" s="46">
        <f t="shared" si="3"/>
        <v>0.79633685048775626</v>
      </c>
      <c r="G45" s="51">
        <f t="shared" si="1"/>
        <v>0.11555981473080712</v>
      </c>
    </row>
    <row r="46" spans="1:7" x14ac:dyDescent="0.25">
      <c r="A46" s="15"/>
      <c r="B46" s="15" t="s">
        <v>136</v>
      </c>
      <c r="C46" s="15" t="str">
        <f>[2]List1!C46</f>
        <v>Zimski vašar i ČvarakFest</v>
      </c>
      <c r="D46" s="39">
        <f>7500/7.5345</f>
        <v>995.4210631096953</v>
      </c>
      <c r="E46" s="39">
        <v>3000</v>
      </c>
      <c r="F46" s="46">
        <f t="shared" si="3"/>
        <v>0.33180702103656512</v>
      </c>
      <c r="G46" s="51">
        <f t="shared" si="1"/>
        <v>1.3867177767696854</v>
      </c>
    </row>
    <row r="47" spans="1:7" x14ac:dyDescent="0.25">
      <c r="A47" s="15"/>
      <c r="B47" s="15" t="s">
        <v>137</v>
      </c>
      <c r="C47" s="15" t="str">
        <f>[2]List1!C47</f>
        <v>Advent u Baranji</v>
      </c>
      <c r="D47" s="39">
        <f>60000/7.5345</f>
        <v>7963.3685048775624</v>
      </c>
      <c r="E47" s="39">
        <v>8000</v>
      </c>
      <c r="F47" s="46">
        <f t="shared" si="3"/>
        <v>0.99542106310969525</v>
      </c>
      <c r="G47" s="51">
        <f t="shared" si="1"/>
        <v>3.6979140713858278</v>
      </c>
    </row>
    <row r="48" spans="1:7" x14ac:dyDescent="0.25">
      <c r="A48" s="15"/>
      <c r="B48" s="15" t="s">
        <v>138</v>
      </c>
      <c r="C48" s="15" t="str">
        <f>[2]List1!C48</f>
        <v>Cikloturističke manifestacije (BRUT)</v>
      </c>
      <c r="D48" s="39">
        <f>30000/7.5345</f>
        <v>3981.6842524387812</v>
      </c>
      <c r="E48" s="39">
        <v>6000</v>
      </c>
      <c r="F48" s="46">
        <f t="shared" si="3"/>
        <v>0.66361404207313024</v>
      </c>
      <c r="G48" s="51">
        <f t="shared" si="1"/>
        <v>2.7734355535393709</v>
      </c>
    </row>
    <row r="49" spans="1:7" x14ac:dyDescent="0.25">
      <c r="A49" s="15"/>
      <c r="B49" s="15" t="s">
        <v>35</v>
      </c>
      <c r="C49" s="15" t="s">
        <v>36</v>
      </c>
      <c r="D49" s="39">
        <f>250000/7.5345</f>
        <v>33180.702103656513</v>
      </c>
      <c r="E49" s="39">
        <v>33619.85</v>
      </c>
      <c r="F49" s="46">
        <f t="shared" si="3"/>
        <v>0.98693783891529896</v>
      </c>
      <c r="G49" s="51">
        <f t="shared" si="1"/>
        <v>15.540414549110102</v>
      </c>
    </row>
    <row r="50" spans="1:7" x14ac:dyDescent="0.25">
      <c r="A50" s="15"/>
      <c r="B50" s="15" t="s">
        <v>37</v>
      </c>
      <c r="C50" s="15" t="s">
        <v>38</v>
      </c>
      <c r="D50" s="39">
        <v>0</v>
      </c>
      <c r="E50" s="39">
        <v>0</v>
      </c>
      <c r="F50" s="46">
        <v>0</v>
      </c>
      <c r="G50" s="51">
        <f t="shared" si="1"/>
        <v>0</v>
      </c>
    </row>
    <row r="51" spans="1:7" x14ac:dyDescent="0.25">
      <c r="A51" s="8" t="s">
        <v>10</v>
      </c>
      <c r="B51" s="8"/>
      <c r="C51" s="8" t="s">
        <v>39</v>
      </c>
      <c r="D51" s="33">
        <f>SUM(D52:D57)</f>
        <v>46480.959585904835</v>
      </c>
      <c r="E51" s="33">
        <f>SUM(E52:E57)</f>
        <v>48700</v>
      </c>
      <c r="F51" s="45">
        <f t="shared" ref="F51:F56" si="4">D51/E51</f>
        <v>0.95443448841693701</v>
      </c>
      <c r="G51" s="49">
        <f t="shared" si="1"/>
        <v>22.511051909561225</v>
      </c>
    </row>
    <row r="52" spans="1:7" x14ac:dyDescent="0.25">
      <c r="A52" s="15"/>
      <c r="B52" s="15" t="s">
        <v>40</v>
      </c>
      <c r="C52" s="15" t="s">
        <v>48</v>
      </c>
      <c r="D52" s="39">
        <f>50000/7.5345</f>
        <v>6636.1404207313026</v>
      </c>
      <c r="E52" s="39">
        <v>4000</v>
      </c>
      <c r="F52" s="46">
        <f t="shared" si="4"/>
        <v>1.6590351051828256</v>
      </c>
      <c r="G52" s="51">
        <f t="shared" si="1"/>
        <v>1.8489570356929139</v>
      </c>
    </row>
    <row r="53" spans="1:7" x14ac:dyDescent="0.25">
      <c r="A53" s="16"/>
      <c r="B53" s="15" t="s">
        <v>41</v>
      </c>
      <c r="C53" s="15" t="s">
        <v>50</v>
      </c>
      <c r="D53" s="39">
        <f>10000/7.5345</f>
        <v>1327.2280841462605</v>
      </c>
      <c r="E53" s="39">
        <v>1000</v>
      </c>
      <c r="F53" s="46">
        <f t="shared" si="4"/>
        <v>1.3272280841462605</v>
      </c>
      <c r="G53" s="51">
        <f t="shared" si="1"/>
        <v>0.46223925892322848</v>
      </c>
    </row>
    <row r="54" spans="1:7" x14ac:dyDescent="0.25">
      <c r="A54" s="16"/>
      <c r="B54" s="15" t="s">
        <v>43</v>
      </c>
      <c r="C54" s="15" t="s">
        <v>52</v>
      </c>
      <c r="D54" s="39">
        <f>205210.79/7.5345</f>
        <v>27236.152365784059</v>
      </c>
      <c r="E54" s="39">
        <v>27500</v>
      </c>
      <c r="F54" s="46">
        <f t="shared" si="4"/>
        <v>0.99040554057396579</v>
      </c>
      <c r="G54" s="51">
        <f t="shared" si="1"/>
        <v>12.711579620388783</v>
      </c>
    </row>
    <row r="55" spans="1:7" x14ac:dyDescent="0.25">
      <c r="A55" s="16"/>
      <c r="B55" s="15" t="s">
        <v>45</v>
      </c>
      <c r="C55" s="15" t="s">
        <v>54</v>
      </c>
      <c r="D55" s="39">
        <f>15000/7.5345</f>
        <v>1990.8421262193906</v>
      </c>
      <c r="E55" s="39">
        <v>2200</v>
      </c>
      <c r="F55" s="46">
        <f t="shared" si="4"/>
        <v>0.90492823919063203</v>
      </c>
      <c r="G55" s="51">
        <f t="shared" si="1"/>
        <v>1.0169263696311026</v>
      </c>
    </row>
    <row r="56" spans="1:7" x14ac:dyDescent="0.25">
      <c r="A56" s="16"/>
      <c r="B56" s="15" t="s">
        <v>47</v>
      </c>
      <c r="C56" s="15" t="s">
        <v>56</v>
      </c>
      <c r="D56" s="39">
        <f>70000/7.5345</f>
        <v>9290.596589023824</v>
      </c>
      <c r="E56" s="39">
        <v>14000</v>
      </c>
      <c r="F56" s="46">
        <f t="shared" si="4"/>
        <v>0.66361404207313024</v>
      </c>
      <c r="G56" s="51">
        <f t="shared" si="1"/>
        <v>6.4713496249251987</v>
      </c>
    </row>
    <row r="57" spans="1:7" x14ac:dyDescent="0.25">
      <c r="A57" s="16"/>
      <c r="B57" s="15" t="s">
        <v>49</v>
      </c>
      <c r="C57" s="15" t="s">
        <v>58</v>
      </c>
      <c r="D57" s="39">
        <v>0</v>
      </c>
      <c r="E57" s="39">
        <v>0</v>
      </c>
      <c r="F57" s="46">
        <v>0</v>
      </c>
      <c r="G57" s="51">
        <f t="shared" si="1"/>
        <v>0</v>
      </c>
    </row>
    <row r="58" spans="1:7" x14ac:dyDescent="0.25">
      <c r="A58" s="8" t="s">
        <v>12</v>
      </c>
      <c r="B58" s="8"/>
      <c r="C58" s="8" t="s">
        <v>59</v>
      </c>
      <c r="D58" s="33">
        <f>SUM(D59:D61)</f>
        <v>4162.116928794213</v>
      </c>
      <c r="E58" s="33">
        <f>SUM(E59:E61)</f>
        <v>4100</v>
      </c>
      <c r="F58" s="45">
        <f>D58/E58</f>
        <v>1.0151504704376129</v>
      </c>
      <c r="G58" s="49">
        <f t="shared" si="1"/>
        <v>1.8951809615852366</v>
      </c>
    </row>
    <row r="59" spans="1:7" x14ac:dyDescent="0.25">
      <c r="A59" s="15"/>
      <c r="B59" s="15" t="s">
        <v>60</v>
      </c>
      <c r="C59" s="15" t="s">
        <v>61</v>
      </c>
      <c r="D59" s="39">
        <f>10000/7.5345</f>
        <v>1327.2280841462605</v>
      </c>
      <c r="E59" s="39">
        <v>1500</v>
      </c>
      <c r="F59" s="46">
        <f>D59/E59</f>
        <v>0.88481872276417362</v>
      </c>
      <c r="G59" s="51">
        <f t="shared" si="1"/>
        <v>0.69335888838484272</v>
      </c>
    </row>
    <row r="60" spans="1:7" x14ac:dyDescent="0.25">
      <c r="A60" s="15"/>
      <c r="B60" s="15" t="s">
        <v>62</v>
      </c>
      <c r="C60" s="15" t="s">
        <v>63</v>
      </c>
      <c r="D60" s="39">
        <f>11359.47/7.5345</f>
        <v>1507.660760501692</v>
      </c>
      <c r="E60" s="39">
        <v>1600</v>
      </c>
      <c r="F60" s="46">
        <f>D60/E60</f>
        <v>0.94228797531355757</v>
      </c>
      <c r="G60" s="51">
        <f t="shared" si="1"/>
        <v>0.73958281427716543</v>
      </c>
    </row>
    <row r="61" spans="1:7" x14ac:dyDescent="0.25">
      <c r="A61" s="17"/>
      <c r="B61" s="15" t="s">
        <v>68</v>
      </c>
      <c r="C61" s="15" t="s">
        <v>69</v>
      </c>
      <c r="D61" s="39">
        <f>10000/7.5345</f>
        <v>1327.2280841462605</v>
      </c>
      <c r="E61" s="39">
        <v>1000</v>
      </c>
      <c r="F61" s="46">
        <f>D61/E61</f>
        <v>1.3272280841462605</v>
      </c>
      <c r="G61" s="51">
        <f t="shared" si="1"/>
        <v>0.46223925892322848</v>
      </c>
    </row>
    <row r="62" spans="1:7" x14ac:dyDescent="0.25">
      <c r="A62" s="8" t="s">
        <v>14</v>
      </c>
      <c r="B62" s="8"/>
      <c r="C62" s="8" t="s">
        <v>70</v>
      </c>
      <c r="D62" s="33">
        <f>SUM(D63:D64)</f>
        <v>92.905965890238235</v>
      </c>
      <c r="E62" s="33">
        <f>SUM(E63:E64)</f>
        <v>92.905965890238235</v>
      </c>
      <c r="F62" s="45">
        <f>D62/E62</f>
        <v>1</v>
      </c>
      <c r="G62" s="49">
        <f t="shared" si="1"/>
        <v>4.2944784822650461E-2</v>
      </c>
    </row>
    <row r="63" spans="1:7" x14ac:dyDescent="0.25">
      <c r="A63" s="15"/>
      <c r="B63" s="15" t="s">
        <v>71</v>
      </c>
      <c r="C63" s="15" t="s">
        <v>72</v>
      </c>
      <c r="D63" s="39">
        <v>0</v>
      </c>
      <c r="E63" s="39">
        <v>0</v>
      </c>
      <c r="F63" s="46">
        <v>0</v>
      </c>
      <c r="G63" s="51">
        <f t="shared" si="1"/>
        <v>0</v>
      </c>
    </row>
    <row r="64" spans="1:7" x14ac:dyDescent="0.25">
      <c r="A64" s="15"/>
      <c r="B64" s="15" t="s">
        <v>73</v>
      </c>
      <c r="C64" s="15" t="s">
        <v>74</v>
      </c>
      <c r="D64" s="39">
        <f>700/7.5345</f>
        <v>92.905965890238235</v>
      </c>
      <c r="E64" s="39">
        <f>700/7.5345</f>
        <v>92.905965890238235</v>
      </c>
      <c r="F64" s="46">
        <f>D64/E64</f>
        <v>1</v>
      </c>
      <c r="G64" s="51">
        <f t="shared" si="1"/>
        <v>4.2944784822650461E-2</v>
      </c>
    </row>
    <row r="65" spans="1:7" x14ac:dyDescent="0.25">
      <c r="A65" s="8" t="s">
        <v>16</v>
      </c>
      <c r="B65" s="8"/>
      <c r="C65" s="8" t="s">
        <v>75</v>
      </c>
      <c r="D65" s="33">
        <f>SUM(D66:D68)</f>
        <v>54579.579268697329</v>
      </c>
      <c r="E65" s="33">
        <f>SUM(E66:E68)</f>
        <v>64697.23</v>
      </c>
      <c r="F65" s="45">
        <f>D65/E65</f>
        <v>0.84361539541487829</v>
      </c>
      <c r="G65" s="49">
        <f t="shared" si="1"/>
        <v>29.905599649585664</v>
      </c>
    </row>
    <row r="66" spans="1:7" x14ac:dyDescent="0.25">
      <c r="A66" s="15"/>
      <c r="B66" s="15" t="s">
        <v>76</v>
      </c>
      <c r="C66" s="15" t="s">
        <v>77</v>
      </c>
      <c r="D66" s="39">
        <f>356229.84/7.5345</f>
        <v>47279.824805892895</v>
      </c>
      <c r="E66" s="39">
        <v>56197.23</v>
      </c>
      <c r="F66" s="46">
        <f>D66/E66</f>
        <v>0.84131948862769379</v>
      </c>
      <c r="G66" s="51">
        <f t="shared" si="1"/>
        <v>25.976565948738223</v>
      </c>
    </row>
    <row r="67" spans="1:7" x14ac:dyDescent="0.25">
      <c r="A67" s="15"/>
      <c r="B67" s="15" t="s">
        <v>78</v>
      </c>
      <c r="C67" s="15" t="s">
        <v>79</v>
      </c>
      <c r="D67" s="39">
        <f>45000/7.5345</f>
        <v>5972.5263786581718</v>
      </c>
      <c r="E67" s="39">
        <v>7000</v>
      </c>
      <c r="F67" s="46">
        <f>D67/E67</f>
        <v>0.85321805409402451</v>
      </c>
      <c r="G67" s="51">
        <f t="shared" si="1"/>
        <v>3.2356748124625994</v>
      </c>
    </row>
    <row r="68" spans="1:7" x14ac:dyDescent="0.25">
      <c r="A68" s="16"/>
      <c r="B68" s="15" t="s">
        <v>80</v>
      </c>
      <c r="C68" s="15" t="s">
        <v>81</v>
      </c>
      <c r="D68" s="39">
        <f>10000/7.5345</f>
        <v>1327.2280841462605</v>
      </c>
      <c r="E68" s="39">
        <v>1500</v>
      </c>
      <c r="F68" s="46">
        <f>D68/E68</f>
        <v>0.88481872276417362</v>
      </c>
      <c r="G68" s="51">
        <f t="shared" si="1"/>
        <v>0.69335888838484272</v>
      </c>
    </row>
    <row r="69" spans="1:7" x14ac:dyDescent="0.25">
      <c r="A69" s="8" t="s">
        <v>18</v>
      </c>
      <c r="B69" s="8"/>
      <c r="C69" s="8" t="s">
        <v>84</v>
      </c>
      <c r="D69" s="33">
        <f>10000/7.5345</f>
        <v>1327.2280841462605</v>
      </c>
      <c r="E69" s="33">
        <v>0</v>
      </c>
      <c r="F69" s="45">
        <v>0</v>
      </c>
      <c r="G69" s="49">
        <f t="shared" si="1"/>
        <v>0</v>
      </c>
    </row>
    <row r="70" spans="1:7" x14ac:dyDescent="0.25">
      <c r="A70" s="8" t="s">
        <v>85</v>
      </c>
      <c r="B70" s="8"/>
      <c r="C70" s="8" t="s">
        <v>86</v>
      </c>
      <c r="D70" s="33">
        <v>0</v>
      </c>
      <c r="E70" s="33">
        <v>0</v>
      </c>
      <c r="F70" s="45">
        <v>0</v>
      </c>
      <c r="G70" s="49">
        <f t="shared" si="1"/>
        <v>0</v>
      </c>
    </row>
    <row r="71" spans="1:7" x14ac:dyDescent="0.25">
      <c r="A71" s="42" t="s">
        <v>88</v>
      </c>
      <c r="B71" s="42"/>
      <c r="C71" s="42" t="s">
        <v>139</v>
      </c>
      <c r="D71" s="33">
        <v>0</v>
      </c>
      <c r="E71" s="33">
        <v>2300</v>
      </c>
      <c r="F71" s="45">
        <v>0</v>
      </c>
      <c r="G71" s="53">
        <f t="shared" si="1"/>
        <v>1.0631502955234253</v>
      </c>
    </row>
    <row r="72" spans="1:7" ht="15.75" x14ac:dyDescent="0.25">
      <c r="A72" s="54"/>
      <c r="B72" s="54"/>
      <c r="C72" s="14" t="s">
        <v>20</v>
      </c>
      <c r="D72" s="40">
        <f>SUM(D16,D20,D51,D58,D62,D65,D69,D70)</f>
        <v>216338.19098812129</v>
      </c>
      <c r="E72" s="40">
        <f>SUM(E16,E20,E51,E58,E62,E65,E69,E70)</f>
        <v>287959.98596589023</v>
      </c>
      <c r="F72" s="48">
        <f>D72/E72</f>
        <v>0.75127865513143632</v>
      </c>
      <c r="G72" s="52">
        <f t="shared" si="1"/>
        <v>133.10641051241637</v>
      </c>
    </row>
    <row r="73" spans="1:7" ht="18.75" x14ac:dyDescent="0.25">
      <c r="A73" s="3"/>
      <c r="D73" s="44"/>
    </row>
    <row r="74" spans="1:7" x14ac:dyDescent="0.25">
      <c r="D74" s="44"/>
    </row>
    <row r="75" spans="1:7" x14ac:dyDescent="0.25">
      <c r="D75" s="44"/>
    </row>
    <row r="76" spans="1:7" x14ac:dyDescent="0.25">
      <c r="D76" s="44"/>
    </row>
    <row r="77" spans="1:7" x14ac:dyDescent="0.25">
      <c r="D77" s="44"/>
    </row>
    <row r="78" spans="1:7" x14ac:dyDescent="0.25">
      <c r="D78" s="44"/>
    </row>
    <row r="79" spans="1:7" x14ac:dyDescent="0.25">
      <c r="D79" s="44"/>
    </row>
    <row r="80" spans="1:7" x14ac:dyDescent="0.25">
      <c r="D80" s="44"/>
    </row>
  </sheetData>
  <mergeCells count="3">
    <mergeCell ref="A72:B72"/>
    <mergeCell ref="A12:B12"/>
    <mergeCell ref="E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O40" sqref="O40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</cols>
  <sheetData>
    <row r="1" spans="1:8" ht="18.75" x14ac:dyDescent="0.25">
      <c r="A1" s="27"/>
    </row>
    <row r="2" spans="1:8" x14ac:dyDescent="0.25">
      <c r="A2" s="59"/>
      <c r="B2" s="58"/>
      <c r="C2" s="57" t="s">
        <v>0</v>
      </c>
      <c r="D2" s="57" t="s">
        <v>95</v>
      </c>
      <c r="E2" s="57" t="s">
        <v>96</v>
      </c>
      <c r="F2" s="57" t="s">
        <v>97</v>
      </c>
      <c r="G2" s="57" t="s">
        <v>98</v>
      </c>
      <c r="H2" s="4" t="s">
        <v>99</v>
      </c>
    </row>
    <row r="3" spans="1:8" x14ac:dyDescent="0.25">
      <c r="A3" s="59"/>
      <c r="B3" s="58"/>
      <c r="C3" s="57"/>
      <c r="D3" s="57"/>
      <c r="E3" s="57"/>
      <c r="F3" s="57"/>
      <c r="G3" s="57"/>
      <c r="H3" s="4" t="s">
        <v>100</v>
      </c>
    </row>
    <row r="4" spans="1:8" x14ac:dyDescent="0.25">
      <c r="A4" s="59"/>
      <c r="B4" s="58"/>
      <c r="C4" s="57"/>
      <c r="D4" s="57"/>
      <c r="E4" s="57"/>
      <c r="F4" s="57"/>
      <c r="G4" s="57"/>
      <c r="H4" s="4" t="s">
        <v>101</v>
      </c>
    </row>
    <row r="5" spans="1:8" x14ac:dyDescent="0.25">
      <c r="A5" s="9" t="s">
        <v>2</v>
      </c>
      <c r="B5" s="9"/>
      <c r="C5" s="9" t="s">
        <v>3</v>
      </c>
      <c r="D5" s="5"/>
      <c r="E5" s="5"/>
      <c r="F5" s="5"/>
      <c r="G5" s="5"/>
      <c r="H5" s="5"/>
    </row>
    <row r="6" spans="1:8" x14ac:dyDescent="0.25">
      <c r="A6" s="23"/>
      <c r="B6" s="23" t="s">
        <v>4</v>
      </c>
      <c r="C6" s="23" t="s">
        <v>5</v>
      </c>
      <c r="D6" s="16"/>
      <c r="E6" s="16"/>
      <c r="F6" s="16"/>
      <c r="G6" s="16"/>
      <c r="H6" s="16"/>
    </row>
    <row r="7" spans="1:8" x14ac:dyDescent="0.25">
      <c r="A7" s="28"/>
      <c r="B7" s="23" t="s">
        <v>6</v>
      </c>
      <c r="C7" s="23" t="s">
        <v>7</v>
      </c>
      <c r="D7" s="16"/>
      <c r="E7" s="16"/>
      <c r="F7" s="16"/>
      <c r="G7" s="16"/>
      <c r="H7" s="16"/>
    </row>
    <row r="8" spans="1:8" ht="30" x14ac:dyDescent="0.25">
      <c r="A8" s="9" t="s">
        <v>8</v>
      </c>
      <c r="B8" s="9"/>
      <c r="C8" s="9" t="s">
        <v>9</v>
      </c>
      <c r="D8" s="5"/>
      <c r="E8" s="5"/>
      <c r="F8" s="5"/>
      <c r="G8" s="5"/>
      <c r="H8" s="5"/>
    </row>
    <row r="9" spans="1:8" x14ac:dyDescent="0.25">
      <c r="A9" s="12" t="s">
        <v>10</v>
      </c>
      <c r="B9" s="12"/>
      <c r="C9" s="12" t="s">
        <v>11</v>
      </c>
      <c r="D9" s="6"/>
      <c r="E9" s="6"/>
      <c r="F9" s="6"/>
      <c r="G9" s="6"/>
      <c r="H9" s="6"/>
    </row>
    <row r="10" spans="1:8" x14ac:dyDescent="0.25">
      <c r="A10" s="12" t="s">
        <v>12</v>
      </c>
      <c r="B10" s="12"/>
      <c r="C10" s="12" t="s">
        <v>13</v>
      </c>
      <c r="D10" s="6"/>
      <c r="E10" s="6"/>
      <c r="F10" s="6"/>
      <c r="G10" s="6"/>
      <c r="H10" s="6"/>
    </row>
    <row r="11" spans="1:8" x14ac:dyDescent="0.25">
      <c r="A11" s="12" t="s">
        <v>14</v>
      </c>
      <c r="B11" s="12"/>
      <c r="C11" s="12" t="s">
        <v>15</v>
      </c>
      <c r="D11" s="6"/>
      <c r="E11" s="6"/>
      <c r="F11" s="6"/>
      <c r="G11" s="6"/>
      <c r="H11" s="6"/>
    </row>
    <row r="12" spans="1:8" x14ac:dyDescent="0.25">
      <c r="A12" s="12" t="s">
        <v>16</v>
      </c>
      <c r="B12" s="12"/>
      <c r="C12" s="12" t="s">
        <v>17</v>
      </c>
      <c r="D12" s="6"/>
      <c r="E12" s="6"/>
      <c r="F12" s="6"/>
      <c r="G12" s="6"/>
      <c r="H12" s="6"/>
    </row>
    <row r="13" spans="1:8" x14ac:dyDescent="0.25">
      <c r="A13" s="12" t="s">
        <v>18</v>
      </c>
      <c r="B13" s="12"/>
      <c r="C13" s="12" t="s">
        <v>19</v>
      </c>
      <c r="D13" s="6"/>
      <c r="E13" s="6"/>
      <c r="F13" s="6"/>
      <c r="G13" s="6"/>
      <c r="H13" s="6"/>
    </row>
    <row r="14" spans="1:8" x14ac:dyDescent="0.25">
      <c r="A14" s="29"/>
      <c r="B14" s="30"/>
      <c r="C14" s="30"/>
      <c r="D14" s="30"/>
      <c r="E14" s="30"/>
      <c r="F14" s="30"/>
      <c r="G14" s="30"/>
      <c r="H14" s="30"/>
    </row>
    <row r="15" spans="1:8" x14ac:dyDescent="0.25">
      <c r="A15" s="58"/>
      <c r="B15" s="58"/>
      <c r="C15" s="57" t="s">
        <v>21</v>
      </c>
      <c r="D15" s="57" t="s">
        <v>102</v>
      </c>
      <c r="E15" s="57" t="s">
        <v>96</v>
      </c>
      <c r="F15" s="57" t="s">
        <v>97</v>
      </c>
      <c r="G15" s="57" t="s">
        <v>103</v>
      </c>
      <c r="H15" s="4" t="s">
        <v>99</v>
      </c>
    </row>
    <row r="16" spans="1:8" x14ac:dyDescent="0.25">
      <c r="A16" s="58"/>
      <c r="B16" s="58"/>
      <c r="C16" s="57"/>
      <c r="D16" s="57"/>
      <c r="E16" s="57"/>
      <c r="F16" s="57"/>
      <c r="G16" s="57"/>
      <c r="H16" s="4" t="s">
        <v>100</v>
      </c>
    </row>
    <row r="17" spans="1:8" x14ac:dyDescent="0.25">
      <c r="A17" s="58"/>
      <c r="B17" s="58"/>
      <c r="C17" s="57"/>
      <c r="D17" s="57"/>
      <c r="E17" s="57"/>
      <c r="F17" s="57"/>
      <c r="G17" s="57"/>
      <c r="H17" s="4" t="s">
        <v>101</v>
      </c>
    </row>
    <row r="18" spans="1:8" x14ac:dyDescent="0.25">
      <c r="A18" s="8" t="s">
        <v>2</v>
      </c>
      <c r="B18" s="8"/>
      <c r="C18" s="8" t="s">
        <v>22</v>
      </c>
      <c r="D18" s="5"/>
      <c r="E18" s="5"/>
      <c r="F18" s="5"/>
      <c r="G18" s="5"/>
      <c r="H18" s="5"/>
    </row>
    <row r="19" spans="1:8" x14ac:dyDescent="0.25">
      <c r="A19" s="15"/>
      <c r="B19" s="15" t="s">
        <v>4</v>
      </c>
      <c r="C19" s="15" t="s">
        <v>23</v>
      </c>
      <c r="D19" s="16"/>
      <c r="E19" s="16"/>
      <c r="F19" s="16"/>
      <c r="G19" s="16"/>
      <c r="H19" s="16"/>
    </row>
    <row r="20" spans="1:8" x14ac:dyDescent="0.25">
      <c r="A20" s="16"/>
      <c r="B20" s="15" t="s">
        <v>6</v>
      </c>
      <c r="C20" s="15" t="s">
        <v>24</v>
      </c>
      <c r="D20" s="16"/>
      <c r="E20" s="16"/>
      <c r="F20" s="16"/>
      <c r="G20" s="16"/>
      <c r="H20" s="16"/>
    </row>
    <row r="21" spans="1:8" x14ac:dyDescent="0.25">
      <c r="A21" s="15"/>
      <c r="B21" s="15" t="s">
        <v>25</v>
      </c>
      <c r="C21" s="15" t="s">
        <v>26</v>
      </c>
      <c r="D21" s="16"/>
      <c r="E21" s="16"/>
      <c r="F21" s="16"/>
      <c r="G21" s="16"/>
      <c r="H21" s="16"/>
    </row>
    <row r="22" spans="1:8" x14ac:dyDescent="0.25">
      <c r="A22" s="8" t="s">
        <v>27</v>
      </c>
      <c r="B22" s="8"/>
      <c r="C22" s="8" t="s">
        <v>28</v>
      </c>
      <c r="D22" s="5"/>
      <c r="E22" s="5"/>
      <c r="F22" s="5"/>
      <c r="G22" s="5"/>
      <c r="H22" s="5"/>
    </row>
    <row r="23" spans="1:8" ht="25.5" x14ac:dyDescent="0.25">
      <c r="A23" s="16"/>
      <c r="B23" s="15" t="s">
        <v>29</v>
      </c>
      <c r="C23" s="15" t="s">
        <v>30</v>
      </c>
      <c r="D23" s="16"/>
      <c r="E23" s="16"/>
      <c r="F23" s="16"/>
      <c r="G23" s="16"/>
      <c r="H23" s="16"/>
    </row>
    <row r="24" spans="1:8" x14ac:dyDescent="0.25">
      <c r="A24" s="15"/>
      <c r="B24" s="15" t="s">
        <v>31</v>
      </c>
      <c r="C24" s="15" t="s">
        <v>32</v>
      </c>
      <c r="D24" s="16"/>
      <c r="E24" s="16"/>
      <c r="F24" s="16"/>
      <c r="G24" s="16"/>
      <c r="H24" s="16"/>
    </row>
    <row r="25" spans="1:8" x14ac:dyDescent="0.25">
      <c r="A25" s="15"/>
      <c r="B25" s="15" t="s">
        <v>33</v>
      </c>
      <c r="C25" s="15" t="s">
        <v>34</v>
      </c>
      <c r="D25" s="16"/>
      <c r="E25" s="16"/>
      <c r="F25" s="16"/>
      <c r="G25" s="16"/>
      <c r="H25" s="16"/>
    </row>
    <row r="26" spans="1:8" x14ac:dyDescent="0.25">
      <c r="A26" s="15"/>
      <c r="B26" s="15" t="s">
        <v>35</v>
      </c>
      <c r="C26" s="15" t="s">
        <v>36</v>
      </c>
      <c r="D26" s="16"/>
      <c r="E26" s="16"/>
      <c r="F26" s="16"/>
      <c r="G26" s="16"/>
      <c r="H26" s="16"/>
    </row>
    <row r="27" spans="1:8" x14ac:dyDescent="0.25">
      <c r="A27" s="15"/>
      <c r="B27" s="15" t="s">
        <v>37</v>
      </c>
      <c r="C27" s="15" t="s">
        <v>38</v>
      </c>
      <c r="D27" s="16"/>
      <c r="E27" s="16"/>
      <c r="F27" s="16"/>
      <c r="G27" s="16"/>
      <c r="H27" s="16"/>
    </row>
    <row r="28" spans="1:8" x14ac:dyDescent="0.25">
      <c r="A28" s="8" t="s">
        <v>10</v>
      </c>
      <c r="B28" s="8"/>
      <c r="C28" s="8" t="s">
        <v>39</v>
      </c>
      <c r="D28" s="5"/>
      <c r="E28" s="5"/>
      <c r="F28" s="5"/>
      <c r="G28" s="5"/>
      <c r="H28" s="5"/>
    </row>
    <row r="29" spans="1:8" x14ac:dyDescent="0.25">
      <c r="A29" s="17"/>
      <c r="B29" s="15" t="s">
        <v>40</v>
      </c>
      <c r="C29" s="15" t="s">
        <v>104</v>
      </c>
      <c r="D29" s="16"/>
      <c r="E29" s="16"/>
      <c r="F29" s="16"/>
      <c r="G29" s="16"/>
      <c r="H29" s="16"/>
    </row>
    <row r="30" spans="1:8" x14ac:dyDescent="0.25">
      <c r="A30" s="15"/>
      <c r="B30" s="15" t="s">
        <v>41</v>
      </c>
      <c r="C30" s="15" t="s">
        <v>42</v>
      </c>
      <c r="D30" s="16"/>
      <c r="E30" s="16"/>
      <c r="F30" s="16"/>
      <c r="G30" s="16"/>
      <c r="H30" s="16"/>
    </row>
    <row r="31" spans="1:8" x14ac:dyDescent="0.25">
      <c r="A31" s="16"/>
      <c r="B31" s="15" t="s">
        <v>43</v>
      </c>
      <c r="C31" s="15" t="s">
        <v>44</v>
      </c>
      <c r="D31" s="16"/>
      <c r="E31" s="16"/>
      <c r="F31" s="16"/>
      <c r="G31" s="16"/>
      <c r="H31" s="16"/>
    </row>
    <row r="32" spans="1:8" x14ac:dyDescent="0.25">
      <c r="A32" s="16"/>
      <c r="B32" s="15" t="s">
        <v>45</v>
      </c>
      <c r="C32" s="15" t="s">
        <v>46</v>
      </c>
      <c r="D32" s="16"/>
      <c r="E32" s="16"/>
      <c r="F32" s="16"/>
      <c r="G32" s="16"/>
      <c r="H32" s="16"/>
    </row>
    <row r="33" spans="1:8" x14ac:dyDescent="0.25">
      <c r="A33" s="15"/>
      <c r="B33" s="15" t="s">
        <v>47</v>
      </c>
      <c r="C33" s="15" t="s">
        <v>48</v>
      </c>
      <c r="D33" s="16"/>
      <c r="E33" s="16"/>
      <c r="F33" s="16"/>
      <c r="G33" s="16"/>
      <c r="H33" s="16"/>
    </row>
    <row r="34" spans="1:8" x14ac:dyDescent="0.25">
      <c r="A34" s="16"/>
      <c r="B34" s="15" t="s">
        <v>49</v>
      </c>
      <c r="C34" s="15" t="s">
        <v>50</v>
      </c>
      <c r="D34" s="16"/>
      <c r="E34" s="16"/>
      <c r="F34" s="16"/>
      <c r="G34" s="16"/>
      <c r="H34" s="16"/>
    </row>
    <row r="35" spans="1:8" x14ac:dyDescent="0.25">
      <c r="A35" s="16"/>
      <c r="B35" s="15" t="s">
        <v>51</v>
      </c>
      <c r="C35" s="15" t="s">
        <v>52</v>
      </c>
      <c r="D35" s="16"/>
      <c r="E35" s="16"/>
      <c r="F35" s="16"/>
      <c r="G35" s="16"/>
      <c r="H35" s="16"/>
    </row>
    <row r="36" spans="1:8" x14ac:dyDescent="0.25">
      <c r="A36" s="16"/>
      <c r="B36" s="15" t="s">
        <v>53</v>
      </c>
      <c r="C36" s="15" t="s">
        <v>54</v>
      </c>
      <c r="D36" s="16"/>
      <c r="E36" s="16"/>
      <c r="F36" s="16"/>
      <c r="G36" s="16"/>
      <c r="H36" s="16"/>
    </row>
    <row r="37" spans="1:8" x14ac:dyDescent="0.25">
      <c r="A37" s="16"/>
      <c r="B37" s="15" t="s">
        <v>55</v>
      </c>
      <c r="C37" s="15" t="s">
        <v>56</v>
      </c>
      <c r="D37" s="16"/>
      <c r="E37" s="16"/>
      <c r="F37" s="16"/>
      <c r="G37" s="16"/>
      <c r="H37" s="16"/>
    </row>
    <row r="38" spans="1:8" x14ac:dyDescent="0.25">
      <c r="A38" s="16"/>
      <c r="B38" s="15" t="s">
        <v>57</v>
      </c>
      <c r="C38" s="15" t="s">
        <v>58</v>
      </c>
      <c r="D38" s="16"/>
      <c r="E38" s="16"/>
      <c r="F38" s="16"/>
      <c r="G38" s="16"/>
      <c r="H38" s="16"/>
    </row>
    <row r="39" spans="1:8" x14ac:dyDescent="0.25">
      <c r="A39" s="8" t="s">
        <v>12</v>
      </c>
      <c r="B39" s="8"/>
      <c r="C39" s="8" t="s">
        <v>59</v>
      </c>
      <c r="D39" s="5"/>
      <c r="E39" s="5"/>
      <c r="F39" s="5"/>
      <c r="G39" s="5"/>
      <c r="H39" s="5"/>
    </row>
    <row r="40" spans="1:8" x14ac:dyDescent="0.25">
      <c r="A40" s="15"/>
      <c r="B40" s="15" t="s">
        <v>60</v>
      </c>
      <c r="C40" s="15" t="s">
        <v>61</v>
      </c>
      <c r="D40" s="16"/>
      <c r="E40" s="16"/>
      <c r="F40" s="16"/>
      <c r="G40" s="16"/>
      <c r="H40" s="16"/>
    </row>
    <row r="41" spans="1:8" x14ac:dyDescent="0.25">
      <c r="A41" s="15"/>
      <c r="B41" s="15" t="s">
        <v>62</v>
      </c>
      <c r="C41" s="15" t="s">
        <v>63</v>
      </c>
      <c r="D41" s="16"/>
      <c r="E41" s="16"/>
      <c r="F41" s="16"/>
      <c r="G41" s="16"/>
      <c r="H41" s="16"/>
    </row>
    <row r="42" spans="1:8" x14ac:dyDescent="0.25">
      <c r="A42" s="15"/>
      <c r="B42" s="15" t="s">
        <v>64</v>
      </c>
      <c r="C42" s="15" t="s">
        <v>65</v>
      </c>
      <c r="D42" s="16"/>
      <c r="E42" s="16"/>
      <c r="F42" s="16"/>
      <c r="G42" s="16"/>
      <c r="H42" s="16"/>
    </row>
    <row r="43" spans="1:8" x14ac:dyDescent="0.25">
      <c r="A43" s="18"/>
      <c r="B43" s="15" t="s">
        <v>66</v>
      </c>
      <c r="C43" s="15" t="s">
        <v>67</v>
      </c>
      <c r="D43" s="16"/>
      <c r="E43" s="16"/>
      <c r="F43" s="16"/>
      <c r="G43" s="16"/>
      <c r="H43" s="16"/>
    </row>
    <row r="44" spans="1:8" x14ac:dyDescent="0.25">
      <c r="A44" s="17"/>
      <c r="B44" s="15" t="s">
        <v>68</v>
      </c>
      <c r="C44" s="15" t="s">
        <v>69</v>
      </c>
      <c r="D44" s="16"/>
      <c r="E44" s="16"/>
      <c r="F44" s="16"/>
      <c r="G44" s="16"/>
      <c r="H44" s="16"/>
    </row>
    <row r="45" spans="1:8" x14ac:dyDescent="0.25">
      <c r="A45" s="8" t="s">
        <v>14</v>
      </c>
      <c r="B45" s="8"/>
      <c r="C45" s="8" t="s">
        <v>70</v>
      </c>
      <c r="D45" s="5"/>
      <c r="E45" s="5"/>
      <c r="F45" s="5"/>
      <c r="G45" s="5"/>
      <c r="H45" s="5"/>
    </row>
    <row r="46" spans="1:8" x14ac:dyDescent="0.25">
      <c r="A46" s="15"/>
      <c r="B46" s="15" t="s">
        <v>71</v>
      </c>
      <c r="C46" s="15" t="s">
        <v>72</v>
      </c>
      <c r="D46" s="16"/>
      <c r="E46" s="16"/>
      <c r="F46" s="16"/>
      <c r="G46" s="16"/>
      <c r="H46" s="16"/>
    </row>
    <row r="47" spans="1:8" x14ac:dyDescent="0.25">
      <c r="A47" s="15"/>
      <c r="B47" s="15" t="s">
        <v>73</v>
      </c>
      <c r="C47" s="15" t="s">
        <v>74</v>
      </c>
      <c r="D47" s="16"/>
      <c r="E47" s="16"/>
      <c r="F47" s="16"/>
      <c r="G47" s="16"/>
      <c r="H47" s="16"/>
    </row>
    <row r="48" spans="1:8" x14ac:dyDescent="0.25">
      <c r="A48" s="8" t="s">
        <v>16</v>
      </c>
      <c r="B48" s="8"/>
      <c r="C48" s="8" t="s">
        <v>75</v>
      </c>
      <c r="D48" s="5"/>
      <c r="E48" s="5"/>
      <c r="F48" s="5"/>
      <c r="G48" s="5"/>
      <c r="H48" s="5"/>
    </row>
    <row r="49" spans="1:8" x14ac:dyDescent="0.25">
      <c r="A49" s="15"/>
      <c r="B49" s="15" t="s">
        <v>76</v>
      </c>
      <c r="C49" s="15" t="s">
        <v>77</v>
      </c>
      <c r="D49" s="16"/>
      <c r="E49" s="16"/>
      <c r="F49" s="16"/>
      <c r="G49" s="16"/>
      <c r="H49" s="16"/>
    </row>
    <row r="50" spans="1:8" x14ac:dyDescent="0.25">
      <c r="A50" s="15"/>
      <c r="B50" s="15" t="s">
        <v>78</v>
      </c>
      <c r="C50" s="15" t="s">
        <v>79</v>
      </c>
      <c r="D50" s="16"/>
      <c r="E50" s="16"/>
      <c r="F50" s="16"/>
      <c r="G50" s="16"/>
      <c r="H50" s="16"/>
    </row>
    <row r="51" spans="1:8" x14ac:dyDescent="0.25">
      <c r="A51" s="16"/>
      <c r="B51" s="15" t="s">
        <v>80</v>
      </c>
      <c r="C51" s="15" t="s">
        <v>81</v>
      </c>
      <c r="D51" s="16"/>
      <c r="E51" s="16"/>
      <c r="F51" s="16"/>
      <c r="G51" s="16"/>
      <c r="H51" s="16"/>
    </row>
    <row r="52" spans="1:8" x14ac:dyDescent="0.25">
      <c r="A52" s="16"/>
      <c r="B52" s="15" t="s">
        <v>82</v>
      </c>
      <c r="C52" s="15" t="s">
        <v>83</v>
      </c>
      <c r="D52" s="16"/>
      <c r="E52" s="16"/>
      <c r="F52" s="16"/>
      <c r="G52" s="16"/>
      <c r="H52" s="16"/>
    </row>
    <row r="53" spans="1:8" x14ac:dyDescent="0.25">
      <c r="A53" s="8" t="s">
        <v>18</v>
      </c>
      <c r="B53" s="8"/>
      <c r="C53" s="8" t="s">
        <v>84</v>
      </c>
      <c r="D53" s="5"/>
      <c r="E53" s="5"/>
      <c r="F53" s="5"/>
      <c r="G53" s="5"/>
      <c r="H53" s="5"/>
    </row>
    <row r="54" spans="1:8" x14ac:dyDescent="0.25">
      <c r="A54" s="8" t="s">
        <v>85</v>
      </c>
      <c r="B54" s="8"/>
      <c r="C54" s="8" t="s">
        <v>86</v>
      </c>
      <c r="D54" s="5"/>
      <c r="E54" s="5"/>
      <c r="F54" s="5"/>
      <c r="G54" s="5"/>
      <c r="H54" s="5"/>
    </row>
    <row r="55" spans="1:8" ht="15.75" x14ac:dyDescent="0.25">
      <c r="A55" s="54"/>
      <c r="B55" s="54"/>
      <c r="C55" s="14" t="s">
        <v>87</v>
      </c>
      <c r="D55" s="19"/>
      <c r="E55" s="19"/>
      <c r="F55" s="19"/>
      <c r="G55" s="19"/>
      <c r="H55" s="19"/>
    </row>
    <row r="56" spans="1:8" x14ac:dyDescent="0.25">
      <c r="A56" s="60"/>
      <c r="B56" s="60"/>
      <c r="C56" s="31"/>
      <c r="D56" s="32"/>
      <c r="E56" s="32"/>
      <c r="F56" s="32"/>
      <c r="G56" s="32"/>
      <c r="H56" s="32"/>
    </row>
    <row r="57" spans="1:8" x14ac:dyDescent="0.25">
      <c r="A57" s="16"/>
      <c r="B57" s="16"/>
      <c r="C57" s="17"/>
      <c r="D57" s="16"/>
      <c r="E57" s="16"/>
      <c r="F57" s="16"/>
      <c r="G57" s="16"/>
      <c r="H57" s="16"/>
    </row>
    <row r="58" spans="1:8" x14ac:dyDescent="0.25">
      <c r="A58" s="20" t="s">
        <v>88</v>
      </c>
      <c r="B58" s="20"/>
      <c r="C58" s="21" t="s">
        <v>89</v>
      </c>
      <c r="D58" s="22"/>
      <c r="E58" s="22"/>
      <c r="F58" s="22"/>
      <c r="G58" s="22"/>
      <c r="H58" s="22"/>
    </row>
    <row r="59" spans="1:8" ht="30" x14ac:dyDescent="0.25">
      <c r="A59" s="15"/>
      <c r="B59" s="15"/>
      <c r="C59" s="23" t="s">
        <v>90</v>
      </c>
      <c r="D59" s="16"/>
      <c r="E59" s="16"/>
      <c r="F59" s="16"/>
      <c r="G59" s="16"/>
      <c r="H59" s="16"/>
    </row>
    <row r="60" spans="1:8" x14ac:dyDescent="0.25">
      <c r="A60" s="15"/>
      <c r="B60" s="15"/>
      <c r="C60" s="23" t="s">
        <v>91</v>
      </c>
      <c r="D60" s="16"/>
      <c r="E60" s="16"/>
      <c r="F60" s="16"/>
      <c r="G60" s="16"/>
      <c r="H60" s="16"/>
    </row>
    <row r="61" spans="1:8" x14ac:dyDescent="0.25">
      <c r="A61" s="24"/>
      <c r="B61" s="24"/>
      <c r="C61" s="14" t="s">
        <v>92</v>
      </c>
      <c r="D61" s="25"/>
      <c r="E61" s="25"/>
      <c r="F61" s="25"/>
      <c r="G61" s="25"/>
      <c r="H61" s="25"/>
    </row>
    <row r="62" spans="1:8" x14ac:dyDescent="0.25">
      <c r="A62" s="16"/>
      <c r="B62" s="16"/>
      <c r="C62" s="17"/>
      <c r="D62" s="16"/>
      <c r="E62" s="16"/>
      <c r="F62" s="16"/>
      <c r="G62" s="16"/>
      <c r="H62" s="16"/>
    </row>
    <row r="63" spans="1:8" ht="18.75" x14ac:dyDescent="0.25">
      <c r="A63" s="61" t="s">
        <v>93</v>
      </c>
      <c r="B63" s="61"/>
      <c r="C63" s="26" t="s">
        <v>94</v>
      </c>
      <c r="D63" s="25"/>
      <c r="E63" s="25"/>
      <c r="F63" s="25"/>
      <c r="G63" s="25"/>
      <c r="H63" s="25"/>
    </row>
    <row r="64" spans="1:8" ht="18.75" x14ac:dyDescent="0.25">
      <c r="A64" s="3"/>
    </row>
    <row r="65" spans="1:1" ht="18.75" x14ac:dyDescent="0.25">
      <c r="A65" s="3"/>
    </row>
  </sheetData>
  <mergeCells count="17"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Matej</cp:lastModifiedBy>
  <cp:lastPrinted>2022-12-12T11:22:27Z</cp:lastPrinted>
  <dcterms:created xsi:type="dcterms:W3CDTF">2015-06-05T18:17:20Z</dcterms:created>
  <dcterms:modified xsi:type="dcterms:W3CDTF">2023-12-04T11:15:10Z</dcterms:modified>
</cp:coreProperties>
</file>