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435"/>
  </bookViews>
  <sheets>
    <sheet name="Program rada" sheetId="1" r:id="rId1"/>
    <sheet name="Izvješće" sheetId="2" r:id="rId2"/>
  </sheets>
  <externalReferences>
    <externalReference r:id="rId3"/>
  </externalReferences>
  <definedNames>
    <definedName name="_Hlk54087109" localSheetId="0">'Program rada'!$A$64</definedName>
    <definedName name="_Hlk54516215" localSheetId="1">Izvješće!$C$30</definedName>
    <definedName name="_Toc55895370" localSheetId="0">'Program rada'!$A$1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23" i="1" l="1"/>
  <c r="E35" i="1"/>
  <c r="E6" i="1"/>
  <c r="D6" i="1"/>
  <c r="E24" i="1"/>
  <c r="D23" i="1"/>
  <c r="E45" i="1" l="1"/>
  <c r="E47" i="1"/>
  <c r="E42" i="1"/>
  <c r="D47" i="1"/>
  <c r="D42" i="1"/>
  <c r="E13" i="1" l="1"/>
  <c r="E10" i="1"/>
  <c r="E20" i="1"/>
  <c r="E40" i="1"/>
  <c r="E53" i="1"/>
  <c r="E37" i="1"/>
  <c r="E36" i="1"/>
  <c r="E62" i="1" l="1"/>
  <c r="E61" i="1"/>
  <c r="E59" i="1"/>
  <c r="E57" i="1"/>
  <c r="E54" i="1"/>
  <c r="E52" i="1"/>
  <c r="E49" i="1"/>
  <c r="E48" i="1"/>
  <c r="E46" i="1"/>
  <c r="E28" i="1"/>
  <c r="E26" i="1"/>
  <c r="E41" i="1"/>
  <c r="E39" i="1"/>
  <c r="E38" i="1"/>
  <c r="E34" i="1"/>
  <c r="E33" i="1"/>
  <c r="E32" i="1"/>
  <c r="E31" i="1"/>
  <c r="E30" i="1"/>
  <c r="E29" i="1"/>
  <c r="E27" i="1"/>
  <c r="E25" i="1"/>
  <c r="E11" i="1"/>
  <c r="E9" i="1"/>
  <c r="E7" i="1"/>
  <c r="E5" i="1"/>
  <c r="E4" i="1"/>
  <c r="E12" i="1"/>
  <c r="D58" i="1"/>
  <c r="D55" i="1"/>
  <c r="D51" i="1"/>
  <c r="D44" i="1"/>
  <c r="D20" i="1"/>
  <c r="D16" i="1"/>
  <c r="D3" i="1"/>
  <c r="C25" i="1"/>
  <c r="C26" i="1"/>
  <c r="C27" i="1"/>
  <c r="C29" i="1"/>
  <c r="C30" i="1"/>
  <c r="C34" i="1"/>
  <c r="C35" i="1"/>
  <c r="C36" i="1"/>
  <c r="C37" i="1"/>
  <c r="C38" i="1"/>
  <c r="C39" i="1"/>
  <c r="C40" i="1"/>
  <c r="C41" i="1"/>
  <c r="D64" i="1" l="1"/>
  <c r="F17" i="1"/>
  <c r="F18" i="1"/>
  <c r="F19" i="1"/>
  <c r="F21" i="1"/>
  <c r="F22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5" i="1"/>
  <c r="F46" i="1"/>
  <c r="F47" i="1"/>
  <c r="F48" i="1"/>
  <c r="F49" i="1"/>
  <c r="F50" i="1"/>
  <c r="F52" i="1"/>
  <c r="F53" i="1"/>
  <c r="F54" i="1"/>
  <c r="F56" i="1"/>
  <c r="F57" i="1"/>
  <c r="F59" i="1"/>
  <c r="F60" i="1"/>
  <c r="F61" i="1"/>
  <c r="F62" i="1"/>
  <c r="F63" i="1"/>
  <c r="E58" i="1" l="1"/>
  <c r="F58" i="1" s="1"/>
  <c r="E55" i="1"/>
  <c r="F55" i="1" s="1"/>
  <c r="E51" i="1"/>
  <c r="F51" i="1" s="1"/>
  <c r="E44" i="1"/>
  <c r="F44" i="1" l="1"/>
  <c r="E64" i="1"/>
  <c r="E16" i="1"/>
  <c r="F16" i="1" s="1"/>
  <c r="F4" i="1"/>
  <c r="F5" i="1"/>
  <c r="F6" i="1"/>
  <c r="F7" i="1"/>
  <c r="F8" i="1"/>
  <c r="F9" i="1"/>
  <c r="F10" i="1"/>
  <c r="F11" i="1"/>
  <c r="E3" i="1"/>
  <c r="F3" i="1" l="1"/>
  <c r="F23" i="1"/>
  <c r="F20" i="1"/>
</calcChain>
</file>

<file path=xl/sharedStrings.xml><?xml version="1.0" encoding="utf-8"?>
<sst xmlns="http://schemas.openxmlformats.org/spreadsheetml/2006/main" count="227" uniqueCount="130">
  <si>
    <t>PRIHODI</t>
  </si>
  <si>
    <t>udio %</t>
  </si>
  <si>
    <t>1.</t>
  </si>
  <si>
    <t>Izvorni prihodi</t>
  </si>
  <si>
    <t>1.1.</t>
  </si>
  <si>
    <t>Turistička pristojba</t>
  </si>
  <si>
    <t>1.2.</t>
  </si>
  <si>
    <t>Članarina</t>
  </si>
  <si>
    <t xml:space="preserve">2. </t>
  </si>
  <si>
    <t>Prihodi iz proračuna općine/grada/županije i državnog proračuna</t>
  </si>
  <si>
    <t>3.</t>
  </si>
  <si>
    <t xml:space="preserve">Prihodi od sustava turističkih zajednica </t>
  </si>
  <si>
    <t>4.</t>
  </si>
  <si>
    <t>Prihodi iz EU fondova</t>
  </si>
  <si>
    <t>5.</t>
  </si>
  <si>
    <t>Prihodi od gospodarske djelatnosti</t>
  </si>
  <si>
    <t>6.</t>
  </si>
  <si>
    <t>Preneseni prihod iz prethodne godine</t>
  </si>
  <si>
    <t>7.</t>
  </si>
  <si>
    <t>Ostali prihodi</t>
  </si>
  <si>
    <t xml:space="preserve">SVEUKUPNO </t>
  </si>
  <si>
    <t>AKTIVNOSTI</t>
  </si>
  <si>
    <t xml:space="preserve">ISTRAŽIVANJE I STRATEŠKO PLANIRANJE </t>
  </si>
  <si>
    <t>Izrada strateških/operativnih/komunikacijskih/akcijskih dokumenata</t>
  </si>
  <si>
    <t>Istraživanje i analiza tržišta</t>
  </si>
  <si>
    <t>1.3.</t>
  </si>
  <si>
    <t>Mjerenje učinkovitosti promotivnih aktivnosti</t>
  </si>
  <si>
    <t>2.</t>
  </si>
  <si>
    <t>RAZVOJ TURISTIČKOG PROIZVODA</t>
  </si>
  <si>
    <t>2.1.</t>
  </si>
  <si>
    <t>Identifikacija i vrednovanje resursa te strukturiranje turističkih proizvoda</t>
  </si>
  <si>
    <t>2.2.</t>
  </si>
  <si>
    <t>Sustavi označavanja kvalitete turističkog proizvoda</t>
  </si>
  <si>
    <t>2.3.</t>
  </si>
  <si>
    <t>Podrška razvoju turističkih događanja</t>
  </si>
  <si>
    <t>2.4.</t>
  </si>
  <si>
    <t xml:space="preserve">Turistička infrastruktura </t>
  </si>
  <si>
    <t>2.5.</t>
  </si>
  <si>
    <t xml:space="preserve">Podrška turističkoj industriji </t>
  </si>
  <si>
    <t>KOMUNIKACIJA I OGLAŠAVANJE</t>
  </si>
  <si>
    <t>3.1.</t>
  </si>
  <si>
    <t>3.2.</t>
  </si>
  <si>
    <t>Oglašavanje destinacijskog branda, turističke ponude i proizvoda</t>
  </si>
  <si>
    <t>3.3.</t>
  </si>
  <si>
    <t>Odnosi s javnošću: globalni i domaći PR</t>
  </si>
  <si>
    <t>3.4.</t>
  </si>
  <si>
    <t>Marketinške i poslovne suradnje</t>
  </si>
  <si>
    <t>3.5.</t>
  </si>
  <si>
    <t>Sajmovi, posebne prezentacije i poslovne radionice</t>
  </si>
  <si>
    <t>3.6.</t>
  </si>
  <si>
    <t>Suradnja s organizatorima putovanja</t>
  </si>
  <si>
    <t>3.7.</t>
  </si>
  <si>
    <t>Kreiranje promotivnog materijala</t>
  </si>
  <si>
    <t>3.8.</t>
  </si>
  <si>
    <t>Internetske stranice</t>
  </si>
  <si>
    <t>3.9.</t>
  </si>
  <si>
    <t xml:space="preserve">Kreiranje i upravljanje bazama turističkih podataka </t>
  </si>
  <si>
    <t>3.10.</t>
  </si>
  <si>
    <t>Turističko-informativne aktivnosti</t>
  </si>
  <si>
    <t>DESTINACIJSKI MENADŽMENT</t>
  </si>
  <si>
    <t>4.1.</t>
  </si>
  <si>
    <t>Turistički informacijski sustavi i aplikacije /eVisitor</t>
  </si>
  <si>
    <t>4.2.</t>
  </si>
  <si>
    <t>Stručni skupovi i edukacije</t>
  </si>
  <si>
    <t>4.3.</t>
  </si>
  <si>
    <t>Koordinacija i nadzor</t>
  </si>
  <si>
    <t>4.4.</t>
  </si>
  <si>
    <t>Upravljanje kvalitetom u destinaciji</t>
  </si>
  <si>
    <t>4.5.</t>
  </si>
  <si>
    <t>Poticanje na očuvanje i uređenje okoliša</t>
  </si>
  <si>
    <t>ČLANSTVO U STRUKOVNIM ORGANIZACIJAMA</t>
  </si>
  <si>
    <t>5.1.</t>
  </si>
  <si>
    <t>Međunarodne strukovne i sl. organizacije</t>
  </si>
  <si>
    <t>5.2.</t>
  </si>
  <si>
    <t>Domaće strukovne i sl. organizacije</t>
  </si>
  <si>
    <t>ADMINISTRATIVNI POSLOVI</t>
  </si>
  <si>
    <t>6.1.</t>
  </si>
  <si>
    <t>Plaće</t>
  </si>
  <si>
    <t>6.2.</t>
  </si>
  <si>
    <t>Materijalni troškovi</t>
  </si>
  <si>
    <t>6.3.</t>
  </si>
  <si>
    <t>Tijela turističke zajednice</t>
  </si>
  <si>
    <t>6.4.</t>
  </si>
  <si>
    <t>Troškovi poslovanja mreže predstavništava/ ispostava</t>
  </si>
  <si>
    <t xml:space="preserve">REZERVA </t>
  </si>
  <si>
    <t>8.</t>
  </si>
  <si>
    <t>POKRIVANJE MANJKA PRIHODA IZ PRETHODNE GODINE</t>
  </si>
  <si>
    <t>SVEUKUPNO 1</t>
  </si>
  <si>
    <t>9.</t>
  </si>
  <si>
    <t>FONDOVI - posebne namjene</t>
  </si>
  <si>
    <t>Fond za turističke zajednice na  turistički nedovoljno razvijenim područjima i kontinentu</t>
  </si>
  <si>
    <t>Fond za projekte udruženih turističkih zajednica</t>
  </si>
  <si>
    <t>SVEUKUPNO 2</t>
  </si>
  <si>
    <t>TOTAL</t>
  </si>
  <si>
    <t>SVEUKUPNO 1+ SVEUKUPNO 2</t>
  </si>
  <si>
    <t>Plan  2021.</t>
  </si>
  <si>
    <t>Rebalans 2021.</t>
  </si>
  <si>
    <t>Realizacija 2021.</t>
  </si>
  <si>
    <t xml:space="preserve">udio % u realizaciji </t>
  </si>
  <si>
    <t xml:space="preserve">indeks </t>
  </si>
  <si>
    <t>realizacija</t>
  </si>
  <si>
    <t>/rebalans</t>
  </si>
  <si>
    <t>Plan 2021.</t>
  </si>
  <si>
    <t>udio % u realizaciji</t>
  </si>
  <si>
    <r>
      <t xml:space="preserve">Definiranje </t>
    </r>
    <r>
      <rPr>
        <b/>
        <i/>
        <sz val="10"/>
        <color rgb="FF000000"/>
        <rFont val="Calibri"/>
        <family val="2"/>
        <charset val="238"/>
        <scheme val="minor"/>
      </rPr>
      <t>brending</t>
    </r>
    <r>
      <rPr>
        <b/>
        <sz val="10"/>
        <color rgb="FF000000"/>
        <rFont val="Calibri"/>
        <family val="2"/>
        <charset val="238"/>
        <scheme val="minor"/>
      </rPr>
      <t xml:space="preserve"> sustava i </t>
    </r>
    <r>
      <rPr>
        <b/>
        <i/>
        <sz val="10"/>
        <color rgb="FF000000"/>
        <rFont val="Calibri"/>
        <family val="2"/>
        <charset val="238"/>
        <scheme val="minor"/>
      </rPr>
      <t>brend</t>
    </r>
    <r>
      <rPr>
        <b/>
        <sz val="10"/>
        <color rgb="FF000000"/>
        <rFont val="Calibri"/>
        <family val="2"/>
        <charset val="238"/>
        <scheme val="minor"/>
      </rPr>
      <t xml:space="preserve"> arhitekture</t>
    </r>
  </si>
  <si>
    <t>2.3.1.</t>
  </si>
  <si>
    <t>2.3.2.</t>
  </si>
  <si>
    <t>2.3.3.</t>
  </si>
  <si>
    <t>2.3.4.</t>
  </si>
  <si>
    <t>2.3.5.</t>
  </si>
  <si>
    <t>2.3.6.</t>
  </si>
  <si>
    <t>2.3.7.</t>
  </si>
  <si>
    <t>2.3.8.</t>
  </si>
  <si>
    <t>2.3.9.</t>
  </si>
  <si>
    <t>2.3.10.</t>
  </si>
  <si>
    <t>2.3.11.</t>
  </si>
  <si>
    <t>2.3.12.</t>
  </si>
  <si>
    <t>2.3.13.</t>
  </si>
  <si>
    <t>2.3.14.</t>
  </si>
  <si>
    <t>2.3.15.</t>
  </si>
  <si>
    <t>2.3.16.</t>
  </si>
  <si>
    <t>2.3.17.</t>
  </si>
  <si>
    <t>2.3.18.</t>
  </si>
  <si>
    <t>Winter Wine &amp; walk</t>
  </si>
  <si>
    <t>Suljoško ljeto</t>
  </si>
  <si>
    <t>Akademija blata</t>
  </si>
  <si>
    <t xml:space="preserve">Gastro fest </t>
  </si>
  <si>
    <t>Wine &amp;walk</t>
  </si>
  <si>
    <t>Plan za 2023. (u kn)</t>
  </si>
  <si>
    <t>Plan za 2023. (u 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</si>
</sst>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n&quot;"/>
    <numFmt numFmtId="165" formatCode="#,##0.00\ [$€-1]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003764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rgb="FFFFFFFF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sz val="10"/>
      <color rgb="FFFFFFFF"/>
      <name val="Calibri"/>
      <family val="2"/>
      <charset val="238"/>
      <scheme val="minor"/>
    </font>
    <font>
      <b/>
      <sz val="14"/>
      <color rgb="FFFFFFFF"/>
      <name val="Calibri"/>
      <family val="2"/>
      <charset val="238"/>
      <scheme val="minor"/>
    </font>
    <font>
      <b/>
      <sz val="14"/>
      <color rgb="FF003764"/>
      <name val="Calibri"/>
      <family val="2"/>
      <charset val="238"/>
      <scheme val="minor"/>
    </font>
    <font>
      <b/>
      <u/>
      <sz val="14"/>
      <color rgb="FF003764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00376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 applyAlignment="1">
      <alignment horizontal="left" vertical="center" indent="3"/>
    </xf>
    <xf numFmtId="0" fontId="1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11" fillId="3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vertical="center" wrapText="1"/>
    </xf>
    <xf numFmtId="0" fontId="18" fillId="0" borderId="0" xfId="0" applyFont="1" applyAlignment="1">
      <alignment horizontal="justify" vertical="center"/>
    </xf>
    <xf numFmtId="0" fontId="9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5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vertical="center"/>
    </xf>
    <xf numFmtId="2" fontId="7" fillId="6" borderId="1" xfId="0" applyNumberFormat="1" applyFont="1" applyFill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164" fontId="12" fillId="3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165" fontId="9" fillId="2" borderId="1" xfId="0" applyNumberFormat="1" applyFont="1" applyFill="1" applyBorder="1" applyAlignment="1">
      <alignment vertical="center"/>
    </xf>
    <xf numFmtId="165" fontId="1" fillId="2" borderId="1" xfId="0" applyNumberFormat="1" applyFont="1" applyFill="1" applyBorder="1" applyAlignment="1">
      <alignment vertical="center"/>
    </xf>
    <xf numFmtId="0" fontId="20" fillId="7" borderId="2" xfId="0" applyFont="1" applyFill="1" applyBorder="1" applyAlignment="1">
      <alignment vertical="center" wrapText="1"/>
    </xf>
    <xf numFmtId="0" fontId="20" fillId="7" borderId="3" xfId="0" applyFont="1" applyFill="1" applyBorder="1" applyAlignment="1">
      <alignment vertical="center" wrapText="1"/>
    </xf>
    <xf numFmtId="165" fontId="7" fillId="0" borderId="1" xfId="0" applyNumberFormat="1" applyFont="1" applyBorder="1" applyAlignment="1">
      <alignment vertical="center"/>
    </xf>
    <xf numFmtId="165" fontId="12" fillId="3" borderId="1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vertical="center" wrapText="1"/>
    </xf>
    <xf numFmtId="164" fontId="12" fillId="3" borderId="1" xfId="0" applyNumberFormat="1" applyFont="1" applyFill="1" applyBorder="1" applyAlignment="1">
      <alignment vertical="center"/>
    </xf>
    <xf numFmtId="165" fontId="19" fillId="7" borderId="3" xfId="0" applyNumberFormat="1" applyFont="1" applyFill="1" applyBorder="1" applyAlignment="1">
      <alignment horizontal="right" vertical="center" wrapText="1"/>
    </xf>
    <xf numFmtId="165" fontId="19" fillId="7" borderId="4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Z%20Baranje%202021/Rebalans%20za%202021/Knjiga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>
        <row r="27">
          <cell r="C27" t="str">
            <v>Petaračke buše</v>
          </cell>
        </row>
        <row r="28">
          <cell r="C28" t="str">
            <v>Proljetni vašar</v>
          </cell>
        </row>
        <row r="29">
          <cell r="C29" t="str">
            <v>Usršnji korzo</v>
          </cell>
        </row>
        <row r="33">
          <cell r="C33" t="str">
            <v>Tarda Festival</v>
          </cell>
        </row>
        <row r="38">
          <cell r="C38" t="str">
            <v>Belomanastirsko ljeto mladih</v>
          </cell>
        </row>
        <row r="39">
          <cell r="C39" t="str">
            <v>Baranja night trail</v>
          </cell>
        </row>
        <row r="42">
          <cell r="C42" t="str">
            <v>Najveća hrvatska fišijada</v>
          </cell>
        </row>
        <row r="43">
          <cell r="C43" t="str">
            <v>Vinski maraton</v>
          </cell>
        </row>
        <row r="44">
          <cell r="C44" t="str">
            <v>Vinatlon</v>
          </cell>
        </row>
        <row r="45">
          <cell r="C45" t="str">
            <v>Branjska už'na</v>
          </cell>
        </row>
        <row r="46">
          <cell r="C46" t="str">
            <v>Zimski vašar i ČvarakFest</v>
          </cell>
        </row>
        <row r="47">
          <cell r="C47" t="str">
            <v>Advent u Baranji</v>
          </cell>
        </row>
        <row r="48">
          <cell r="C48" t="str">
            <v>Cikloturističke manifestacije (BRUT)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>
      <selection activeCell="G13" sqref="G13"/>
    </sheetView>
  </sheetViews>
  <sheetFormatPr defaultRowHeight="15" x14ac:dyDescent="0.25"/>
  <cols>
    <col min="1" max="1" width="3.85546875" customWidth="1"/>
    <col min="2" max="2" width="6.5703125" customWidth="1"/>
    <col min="3" max="3" width="50.85546875" customWidth="1"/>
    <col min="4" max="5" width="16.28515625" customWidth="1"/>
    <col min="6" max="6" width="8.28515625" customWidth="1"/>
    <col min="9" max="9" width="9.140625" customWidth="1"/>
  </cols>
  <sheetData>
    <row r="1" spans="1:6" ht="21" x14ac:dyDescent="0.25">
      <c r="A1" s="1"/>
    </row>
    <row r="2" spans="1:6" x14ac:dyDescent="0.25">
      <c r="A2" s="7"/>
      <c r="B2" s="8"/>
      <c r="C2" s="4" t="s">
        <v>0</v>
      </c>
      <c r="D2" s="41" t="s">
        <v>128</v>
      </c>
      <c r="E2" s="4" t="s">
        <v>129</v>
      </c>
      <c r="F2" s="4" t="s">
        <v>1</v>
      </c>
    </row>
    <row r="3" spans="1:6" x14ac:dyDescent="0.25">
      <c r="A3" s="9" t="s">
        <v>2</v>
      </c>
      <c r="B3" s="9"/>
      <c r="C3" s="9" t="s">
        <v>3</v>
      </c>
      <c r="D3" s="33">
        <f>SUM(D4:D5)</f>
        <v>250000</v>
      </c>
      <c r="E3" s="42">
        <f>SUM(E4:E5)</f>
        <v>33180.702103656513</v>
      </c>
      <c r="F3" s="37">
        <f>E3/1305000*100</f>
        <v>2.5425825366786601</v>
      </c>
    </row>
    <row r="4" spans="1:6" x14ac:dyDescent="0.25">
      <c r="A4" s="10"/>
      <c r="B4" s="10" t="s">
        <v>4</v>
      </c>
      <c r="C4" s="10" t="s">
        <v>5</v>
      </c>
      <c r="D4" s="34">
        <v>100000</v>
      </c>
      <c r="E4" s="43">
        <f>100000/7.5345</f>
        <v>13272.280841462605</v>
      </c>
      <c r="F4" s="38">
        <f t="shared" ref="F4:F11" si="0">E4/1305000*100</f>
        <v>1.0170330146714641</v>
      </c>
    </row>
    <row r="5" spans="1:6" x14ac:dyDescent="0.25">
      <c r="A5" s="11"/>
      <c r="B5" s="10" t="s">
        <v>6</v>
      </c>
      <c r="C5" s="10" t="s">
        <v>7</v>
      </c>
      <c r="D5" s="34">
        <v>150000</v>
      </c>
      <c r="E5" s="43">
        <f>150000/7.5345</f>
        <v>19908.421262193908</v>
      </c>
      <c r="F5" s="38">
        <f t="shared" si="0"/>
        <v>1.525549522007196</v>
      </c>
    </row>
    <row r="6" spans="1:6" ht="30" x14ac:dyDescent="0.25">
      <c r="A6" s="9" t="s">
        <v>8</v>
      </c>
      <c r="B6" s="9"/>
      <c r="C6" s="9" t="s">
        <v>9</v>
      </c>
      <c r="D6" s="33">
        <f>50000+400000</f>
        <v>450000</v>
      </c>
      <c r="E6" s="42">
        <f>450000/7.5345</f>
        <v>59725.263786581723</v>
      </c>
      <c r="F6" s="37">
        <f t="shared" si="0"/>
        <v>4.5766485660215874</v>
      </c>
    </row>
    <row r="7" spans="1:6" x14ac:dyDescent="0.25">
      <c r="A7" s="12" t="s">
        <v>10</v>
      </c>
      <c r="B7" s="12"/>
      <c r="C7" s="12" t="s">
        <v>11</v>
      </c>
      <c r="D7" s="35">
        <v>750000</v>
      </c>
      <c r="E7" s="44">
        <f>750000/7.5345</f>
        <v>99542.106310969539</v>
      </c>
      <c r="F7" s="37">
        <f t="shared" si="0"/>
        <v>7.6277476100359802</v>
      </c>
    </row>
    <row r="8" spans="1:6" x14ac:dyDescent="0.25">
      <c r="A8" s="12" t="s">
        <v>12</v>
      </c>
      <c r="B8" s="12"/>
      <c r="C8" s="12" t="s">
        <v>13</v>
      </c>
      <c r="D8" s="35">
        <v>0</v>
      </c>
      <c r="E8" s="44">
        <v>0</v>
      </c>
      <c r="F8" s="37">
        <f t="shared" si="0"/>
        <v>0</v>
      </c>
    </row>
    <row r="9" spans="1:6" x14ac:dyDescent="0.25">
      <c r="A9" s="12" t="s">
        <v>14</v>
      </c>
      <c r="B9" s="13"/>
      <c r="C9" s="12" t="s">
        <v>15</v>
      </c>
      <c r="D9" s="36">
        <v>150000</v>
      </c>
      <c r="E9" s="45">
        <f>150000/7.5345</f>
        <v>19908.421262193908</v>
      </c>
      <c r="F9" s="37">
        <f t="shared" si="0"/>
        <v>1.525549522007196</v>
      </c>
    </row>
    <row r="10" spans="1:6" x14ac:dyDescent="0.25">
      <c r="A10" s="12" t="s">
        <v>16</v>
      </c>
      <c r="B10" s="13"/>
      <c r="C10" s="12" t="s">
        <v>17</v>
      </c>
      <c r="D10" s="36">
        <v>10000</v>
      </c>
      <c r="E10" s="45">
        <f>10000/7.5345</f>
        <v>1327.2280841462605</v>
      </c>
      <c r="F10" s="37">
        <f t="shared" si="0"/>
        <v>0.1017033014671464</v>
      </c>
    </row>
    <row r="11" spans="1:6" x14ac:dyDescent="0.25">
      <c r="A11" s="12" t="s">
        <v>18</v>
      </c>
      <c r="B11" s="12"/>
      <c r="C11" s="12" t="s">
        <v>19</v>
      </c>
      <c r="D11" s="35">
        <v>20000</v>
      </c>
      <c r="E11" s="44">
        <f>20000/7.5345</f>
        <v>2654.4561682925209</v>
      </c>
      <c r="F11" s="37">
        <f t="shared" si="0"/>
        <v>0.2034066029342928</v>
      </c>
    </row>
    <row r="12" spans="1:6" ht="15.75" x14ac:dyDescent="0.25">
      <c r="A12" s="50"/>
      <c r="B12" s="50"/>
      <c r="C12" s="14" t="s">
        <v>20</v>
      </c>
      <c r="D12" s="14"/>
      <c r="E12" s="51">
        <f>SUM(D3,D6:D11)</f>
        <v>1630000</v>
      </c>
      <c r="F12" s="51"/>
    </row>
    <row r="13" spans="1:6" x14ac:dyDescent="0.25">
      <c r="A13" s="46"/>
      <c r="B13" s="47"/>
      <c r="C13" s="47"/>
      <c r="D13" s="47"/>
      <c r="E13" s="52">
        <f>SUM(E3,E6:E11)</f>
        <v>216338.17771584046</v>
      </c>
      <c r="F13" s="53"/>
    </row>
    <row r="14" spans="1:6" ht="18.75" x14ac:dyDescent="0.25">
      <c r="A14" s="2"/>
    </row>
    <row r="15" spans="1:6" x14ac:dyDescent="0.25">
      <c r="A15" s="8"/>
      <c r="B15" s="8"/>
      <c r="C15" s="4" t="s">
        <v>21</v>
      </c>
      <c r="D15" s="41" t="s">
        <v>128</v>
      </c>
      <c r="E15" s="4" t="s">
        <v>129</v>
      </c>
      <c r="F15" s="4" t="s">
        <v>1</v>
      </c>
    </row>
    <row r="16" spans="1:6" x14ac:dyDescent="0.25">
      <c r="A16" s="8" t="s">
        <v>2</v>
      </c>
      <c r="B16" s="8"/>
      <c r="C16" s="8" t="s">
        <v>22</v>
      </c>
      <c r="D16" s="33">
        <f>SUM(D17:D19)</f>
        <v>0</v>
      </c>
      <c r="E16" s="42">
        <f>SUM(E17:E19)</f>
        <v>0</v>
      </c>
      <c r="F16" s="37">
        <f>E16/1335000*100</f>
        <v>0</v>
      </c>
    </row>
    <row r="17" spans="1:6" ht="25.5" x14ac:dyDescent="0.25">
      <c r="A17" s="15"/>
      <c r="B17" s="15" t="s">
        <v>4</v>
      </c>
      <c r="C17" s="15" t="s">
        <v>23</v>
      </c>
      <c r="D17" s="39">
        <v>0</v>
      </c>
      <c r="E17" s="48">
        <v>0</v>
      </c>
      <c r="F17" s="38">
        <f t="shared" ref="F17:F63" si="1">E17/1335000*100</f>
        <v>0</v>
      </c>
    </row>
    <row r="18" spans="1:6" x14ac:dyDescent="0.25">
      <c r="A18" s="16"/>
      <c r="B18" s="15" t="s">
        <v>6</v>
      </c>
      <c r="C18" s="15" t="s">
        <v>24</v>
      </c>
      <c r="D18" s="39">
        <v>0</v>
      </c>
      <c r="E18" s="48">
        <v>0</v>
      </c>
      <c r="F18" s="38">
        <f t="shared" si="1"/>
        <v>0</v>
      </c>
    </row>
    <row r="19" spans="1:6" x14ac:dyDescent="0.25">
      <c r="A19" s="15"/>
      <c r="B19" s="15" t="s">
        <v>25</v>
      </c>
      <c r="C19" s="15" t="s">
        <v>26</v>
      </c>
      <c r="D19" s="39">
        <v>0</v>
      </c>
      <c r="E19" s="48">
        <v>0</v>
      </c>
      <c r="F19" s="38">
        <f t="shared" si="1"/>
        <v>0</v>
      </c>
    </row>
    <row r="20" spans="1:6" x14ac:dyDescent="0.25">
      <c r="A20" s="8" t="s">
        <v>27</v>
      </c>
      <c r="B20" s="8"/>
      <c r="C20" s="8" t="s">
        <v>28</v>
      </c>
      <c r="D20" s="33">
        <f>SUM(D21:D23,D42,D43)</f>
        <v>826500</v>
      </c>
      <c r="E20" s="42">
        <f>SUM(E21:E23,E42:E43)</f>
        <v>109695.40115468843</v>
      </c>
      <c r="F20" s="37">
        <f t="shared" si="1"/>
        <v>8.2168839816246013</v>
      </c>
    </row>
    <row r="21" spans="1:6" ht="25.5" x14ac:dyDescent="0.25">
      <c r="A21" s="16"/>
      <c r="B21" s="15" t="s">
        <v>29</v>
      </c>
      <c r="C21" s="15" t="s">
        <v>30</v>
      </c>
      <c r="D21" s="39">
        <v>0</v>
      </c>
      <c r="E21" s="48">
        <v>0</v>
      </c>
      <c r="F21" s="38">
        <f t="shared" si="1"/>
        <v>0</v>
      </c>
    </row>
    <row r="22" spans="1:6" x14ac:dyDescent="0.25">
      <c r="A22" s="15"/>
      <c r="B22" s="15" t="s">
        <v>31</v>
      </c>
      <c r="C22" s="15" t="s">
        <v>32</v>
      </c>
      <c r="D22" s="39">
        <v>0</v>
      </c>
      <c r="E22" s="48">
        <v>0</v>
      </c>
      <c r="F22" s="38">
        <f t="shared" si="1"/>
        <v>0</v>
      </c>
    </row>
    <row r="23" spans="1:6" x14ac:dyDescent="0.25">
      <c r="A23" s="15"/>
      <c r="B23" s="15" t="s">
        <v>33</v>
      </c>
      <c r="C23" s="15" t="s">
        <v>34</v>
      </c>
      <c r="D23" s="39">
        <f>SUM(D24:D41)</f>
        <v>576500</v>
      </c>
      <c r="E23" s="48">
        <f>576500/7.5345</f>
        <v>76514.699051031916</v>
      </c>
      <c r="F23" s="38">
        <f t="shared" si="1"/>
        <v>5.7314381311634399</v>
      </c>
    </row>
    <row r="24" spans="1:6" x14ac:dyDescent="0.25">
      <c r="A24" s="15"/>
      <c r="B24" s="15" t="s">
        <v>105</v>
      </c>
      <c r="C24" s="15" t="s">
        <v>123</v>
      </c>
      <c r="D24" s="39">
        <v>50000</v>
      </c>
      <c r="E24" s="48">
        <f>50000/7.5345</f>
        <v>6636.1404207313026</v>
      </c>
      <c r="F24" s="38">
        <f t="shared" si="1"/>
        <v>0.49708917009223241</v>
      </c>
    </row>
    <row r="25" spans="1:6" x14ac:dyDescent="0.25">
      <c r="A25" s="15"/>
      <c r="B25" s="15" t="s">
        <v>106</v>
      </c>
      <c r="C25" s="15" t="str">
        <f>[1]List1!C27</f>
        <v>Petaračke buše</v>
      </c>
      <c r="D25" s="39">
        <v>5000</v>
      </c>
      <c r="E25" s="48">
        <f>5000/7.5345</f>
        <v>663.61404207313024</v>
      </c>
      <c r="F25" s="38">
        <f t="shared" si="1"/>
        <v>4.9708917009223245E-2</v>
      </c>
    </row>
    <row r="26" spans="1:6" x14ac:dyDescent="0.25">
      <c r="A26" s="15"/>
      <c r="B26" s="15" t="s">
        <v>107</v>
      </c>
      <c r="C26" s="15" t="str">
        <f>[1]List1!C28</f>
        <v>Proljetni vašar</v>
      </c>
      <c r="D26" s="39">
        <v>7500</v>
      </c>
      <c r="E26" s="48">
        <f>7500/7.5345</f>
        <v>995.4210631096953</v>
      </c>
      <c r="F26" s="38">
        <f t="shared" si="1"/>
        <v>7.4563375513834851E-2</v>
      </c>
    </row>
    <row r="27" spans="1:6" x14ac:dyDescent="0.25">
      <c r="A27" s="15"/>
      <c r="B27" s="15" t="s">
        <v>108</v>
      </c>
      <c r="C27" s="15" t="str">
        <f>[1]List1!C29</f>
        <v>Usršnji korzo</v>
      </c>
      <c r="D27" s="39">
        <v>40000</v>
      </c>
      <c r="E27" s="48">
        <f>40000/7.5345</f>
        <v>5308.9123365850419</v>
      </c>
      <c r="F27" s="38">
        <f t="shared" si="1"/>
        <v>0.39767133607378596</v>
      </c>
    </row>
    <row r="28" spans="1:6" x14ac:dyDescent="0.25">
      <c r="A28" s="15"/>
      <c r="B28" s="15" t="s">
        <v>109</v>
      </c>
      <c r="C28" s="15" t="s">
        <v>127</v>
      </c>
      <c r="D28" s="39">
        <v>120000</v>
      </c>
      <c r="E28" s="48">
        <f>120000/7.5345</f>
        <v>15926.737009755125</v>
      </c>
      <c r="F28" s="38">
        <f t="shared" si="1"/>
        <v>1.1930140082213576</v>
      </c>
    </row>
    <row r="29" spans="1:6" x14ac:dyDescent="0.25">
      <c r="A29" s="15"/>
      <c r="B29" s="15" t="s">
        <v>110</v>
      </c>
      <c r="C29" s="15" t="str">
        <f>[1]List1!C39</f>
        <v>Baranja night trail</v>
      </c>
      <c r="D29" s="39">
        <v>5000</v>
      </c>
      <c r="E29" s="48">
        <f>5000/7.5345</f>
        <v>663.61404207313024</v>
      </c>
      <c r="F29" s="38">
        <f t="shared" si="1"/>
        <v>4.9708917009223245E-2</v>
      </c>
    </row>
    <row r="30" spans="1:6" x14ac:dyDescent="0.25">
      <c r="A30" s="15"/>
      <c r="B30" s="15" t="s">
        <v>111</v>
      </c>
      <c r="C30" s="15" t="str">
        <f>[1]List1!C33</f>
        <v>Tarda Festival</v>
      </c>
      <c r="D30" s="39">
        <v>15000</v>
      </c>
      <c r="E30" s="48">
        <f>15000/7.5345</f>
        <v>1990.8421262193906</v>
      </c>
      <c r="F30" s="38">
        <f t="shared" si="1"/>
        <v>0.1491267510276697</v>
      </c>
    </row>
    <row r="31" spans="1:6" x14ac:dyDescent="0.25">
      <c r="A31" s="15"/>
      <c r="B31" s="15" t="s">
        <v>112</v>
      </c>
      <c r="C31" s="15" t="s">
        <v>124</v>
      </c>
      <c r="D31" s="39">
        <v>100000</v>
      </c>
      <c r="E31" s="48">
        <f>100000/7.5345</f>
        <v>13272.280841462605</v>
      </c>
      <c r="F31" s="38">
        <f t="shared" si="1"/>
        <v>0.99417834018446483</v>
      </c>
    </row>
    <row r="32" spans="1:6" x14ac:dyDescent="0.25">
      <c r="A32" s="15"/>
      <c r="B32" s="15" t="s">
        <v>113</v>
      </c>
      <c r="C32" s="15" t="s">
        <v>125</v>
      </c>
      <c r="D32" s="39">
        <v>7500</v>
      </c>
      <c r="E32" s="48">
        <f>7500/7.5345</f>
        <v>995.4210631096953</v>
      </c>
      <c r="F32" s="38">
        <f t="shared" si="1"/>
        <v>7.4563375513834851E-2</v>
      </c>
    </row>
    <row r="33" spans="1:6" x14ac:dyDescent="0.25">
      <c r="A33" s="15"/>
      <c r="B33" s="15" t="s">
        <v>114</v>
      </c>
      <c r="C33" s="15" t="s">
        <v>126</v>
      </c>
      <c r="D33" s="39">
        <v>20000</v>
      </c>
      <c r="E33" s="48">
        <f>20000/7.5345</f>
        <v>2654.4561682925209</v>
      </c>
      <c r="F33" s="38">
        <f t="shared" si="1"/>
        <v>0.19883566803689298</v>
      </c>
    </row>
    <row r="34" spans="1:6" x14ac:dyDescent="0.25">
      <c r="A34" s="15"/>
      <c r="B34" s="15" t="s">
        <v>115</v>
      </c>
      <c r="C34" s="15" t="str">
        <f>[1]List1!C38</f>
        <v>Belomanastirsko ljeto mladih</v>
      </c>
      <c r="D34" s="39">
        <v>7500</v>
      </c>
      <c r="E34" s="48">
        <f>7500/7.5345</f>
        <v>995.4210631096953</v>
      </c>
      <c r="F34" s="38">
        <f t="shared" si="1"/>
        <v>7.4563375513834851E-2</v>
      </c>
    </row>
    <row r="35" spans="1:6" x14ac:dyDescent="0.25">
      <c r="A35" s="15"/>
      <c r="B35" s="15" t="s">
        <v>116</v>
      </c>
      <c r="C35" s="15" t="str">
        <f>[1]List1!C42</f>
        <v>Najveća hrvatska fišijada</v>
      </c>
      <c r="D35" s="39">
        <v>60000</v>
      </c>
      <c r="E35" s="48">
        <f>60000/7.5345</f>
        <v>7963.3685048775624</v>
      </c>
      <c r="F35" s="38">
        <f t="shared" si="1"/>
        <v>0.59650700411067881</v>
      </c>
    </row>
    <row r="36" spans="1:6" x14ac:dyDescent="0.25">
      <c r="A36" s="15"/>
      <c r="B36" s="15" t="s">
        <v>117</v>
      </c>
      <c r="C36" s="15" t="str">
        <f>[1]List1!C43</f>
        <v>Vinski maraton</v>
      </c>
      <c r="D36" s="39">
        <v>20000</v>
      </c>
      <c r="E36" s="48">
        <f>20000/7.5345</f>
        <v>2654.4561682925209</v>
      </c>
      <c r="F36" s="38">
        <f t="shared" si="1"/>
        <v>0.19883566803689298</v>
      </c>
    </row>
    <row r="37" spans="1:6" x14ac:dyDescent="0.25">
      <c r="A37" s="15"/>
      <c r="B37" s="15" t="s">
        <v>118</v>
      </c>
      <c r="C37" s="15" t="str">
        <f>[1]List1!C44</f>
        <v>Vinatlon</v>
      </c>
      <c r="D37" s="39">
        <v>20000</v>
      </c>
      <c r="E37" s="48">
        <f>20000/7.5345</f>
        <v>2654.4561682925209</v>
      </c>
      <c r="F37" s="38">
        <f t="shared" si="1"/>
        <v>0.19883566803689298</v>
      </c>
    </row>
    <row r="38" spans="1:6" x14ac:dyDescent="0.25">
      <c r="A38" s="15"/>
      <c r="B38" s="15" t="s">
        <v>119</v>
      </c>
      <c r="C38" s="15" t="str">
        <f>[1]List1!C45</f>
        <v>Branjska už'na</v>
      </c>
      <c r="D38" s="39">
        <v>1500</v>
      </c>
      <c r="E38" s="48">
        <f>1500/7.5345</f>
        <v>199.08421262193906</v>
      </c>
      <c r="F38" s="38">
        <f t="shared" si="1"/>
        <v>1.4912675102766971E-2</v>
      </c>
    </row>
    <row r="39" spans="1:6" x14ac:dyDescent="0.25">
      <c r="A39" s="15"/>
      <c r="B39" s="15" t="s">
        <v>120</v>
      </c>
      <c r="C39" s="15" t="str">
        <f>[1]List1!C46</f>
        <v>Zimski vašar i ČvarakFest</v>
      </c>
      <c r="D39" s="39">
        <v>7500</v>
      </c>
      <c r="E39" s="48">
        <f>7500/7.5345</f>
        <v>995.4210631096953</v>
      </c>
      <c r="F39" s="38">
        <f t="shared" si="1"/>
        <v>7.4563375513834851E-2</v>
      </c>
    </row>
    <row r="40" spans="1:6" x14ac:dyDescent="0.25">
      <c r="A40" s="15"/>
      <c r="B40" s="15" t="s">
        <v>121</v>
      </c>
      <c r="C40" s="15" t="str">
        <f>[1]List1!C47</f>
        <v>Advent u Baranji</v>
      </c>
      <c r="D40" s="39">
        <v>60000</v>
      </c>
      <c r="E40" s="48">
        <f>60000/7.5345</f>
        <v>7963.3685048775624</v>
      </c>
      <c r="F40" s="38">
        <f t="shared" si="1"/>
        <v>0.59650700411067881</v>
      </c>
    </row>
    <row r="41" spans="1:6" x14ac:dyDescent="0.25">
      <c r="A41" s="15"/>
      <c r="B41" s="15" t="s">
        <v>122</v>
      </c>
      <c r="C41" s="15" t="str">
        <f>[1]List1!C48</f>
        <v>Cikloturističke manifestacije (BRUT)</v>
      </c>
      <c r="D41" s="39">
        <v>30000</v>
      </c>
      <c r="E41" s="48">
        <f>30000/7.5345</f>
        <v>3981.6842524387812</v>
      </c>
      <c r="F41" s="38">
        <f t="shared" si="1"/>
        <v>0.2982535020553394</v>
      </c>
    </row>
    <row r="42" spans="1:6" x14ac:dyDescent="0.25">
      <c r="A42" s="15"/>
      <c r="B42" s="15" t="s">
        <v>35</v>
      </c>
      <c r="C42" s="15" t="s">
        <v>36</v>
      </c>
      <c r="D42" s="39">
        <f>50000+20000+180000</f>
        <v>250000</v>
      </c>
      <c r="E42" s="48">
        <f>250000/7.5345</f>
        <v>33180.702103656513</v>
      </c>
      <c r="F42" s="38">
        <f t="shared" si="1"/>
        <v>2.4854458504611618</v>
      </c>
    </row>
    <row r="43" spans="1:6" x14ac:dyDescent="0.25">
      <c r="A43" s="15"/>
      <c r="B43" s="15" t="s">
        <v>37</v>
      </c>
      <c r="C43" s="15" t="s">
        <v>38</v>
      </c>
      <c r="D43" s="39">
        <v>0</v>
      </c>
      <c r="E43" s="48">
        <v>0</v>
      </c>
      <c r="F43" s="38">
        <f t="shared" si="1"/>
        <v>0</v>
      </c>
    </row>
    <row r="44" spans="1:6" x14ac:dyDescent="0.25">
      <c r="A44" s="8" t="s">
        <v>10</v>
      </c>
      <c r="B44" s="8"/>
      <c r="C44" s="8" t="s">
        <v>39</v>
      </c>
      <c r="D44" s="33">
        <f>SUM(D45:D50)</f>
        <v>350210.79000000004</v>
      </c>
      <c r="E44" s="42">
        <f>SUM(E45:E50)</f>
        <v>46480.959585904835</v>
      </c>
      <c r="F44" s="37">
        <f t="shared" si="1"/>
        <v>3.4817198191689012</v>
      </c>
    </row>
    <row r="45" spans="1:6" x14ac:dyDescent="0.25">
      <c r="A45" s="15"/>
      <c r="B45" s="15" t="s">
        <v>40</v>
      </c>
      <c r="C45" s="15" t="s">
        <v>48</v>
      </c>
      <c r="D45" s="39">
        <v>50000</v>
      </c>
      <c r="E45" s="48">
        <f>50000/7.5345</f>
        <v>6636.1404207313026</v>
      </c>
      <c r="F45" s="38">
        <f t="shared" si="1"/>
        <v>0.49708917009223241</v>
      </c>
    </row>
    <row r="46" spans="1:6" x14ac:dyDescent="0.25">
      <c r="A46" s="16"/>
      <c r="B46" s="15" t="s">
        <v>41</v>
      </c>
      <c r="C46" s="15" t="s">
        <v>50</v>
      </c>
      <c r="D46" s="39">
        <v>10000</v>
      </c>
      <c r="E46" s="48">
        <f>10000/7.5345</f>
        <v>1327.2280841462605</v>
      </c>
      <c r="F46" s="38">
        <f t="shared" si="1"/>
        <v>9.9417834018446491E-2</v>
      </c>
    </row>
    <row r="47" spans="1:6" x14ac:dyDescent="0.25">
      <c r="A47" s="16"/>
      <c r="B47" s="15" t="s">
        <v>43</v>
      </c>
      <c r="C47" s="15" t="s">
        <v>52</v>
      </c>
      <c r="D47" s="39">
        <f>65210.79+80000+60000</f>
        <v>205210.79</v>
      </c>
      <c r="E47" s="48">
        <f>205210.79/7.5345</f>
        <v>27236.152365784059</v>
      </c>
      <c r="F47" s="38">
        <f t="shared" si="1"/>
        <v>2.0401612259014277</v>
      </c>
    </row>
    <row r="48" spans="1:6" x14ac:dyDescent="0.25">
      <c r="A48" s="16"/>
      <c r="B48" s="15" t="s">
        <v>45</v>
      </c>
      <c r="C48" s="15" t="s">
        <v>54</v>
      </c>
      <c r="D48" s="39">
        <v>15000</v>
      </c>
      <c r="E48" s="48">
        <f>15000/7.5345</f>
        <v>1990.8421262193906</v>
      </c>
      <c r="F48" s="38">
        <f t="shared" si="1"/>
        <v>0.1491267510276697</v>
      </c>
    </row>
    <row r="49" spans="1:6" x14ac:dyDescent="0.25">
      <c r="A49" s="16"/>
      <c r="B49" s="15" t="s">
        <v>47</v>
      </c>
      <c r="C49" s="15" t="s">
        <v>56</v>
      </c>
      <c r="D49" s="39">
        <v>70000</v>
      </c>
      <c r="E49" s="48">
        <f>70000/7.5345</f>
        <v>9290.596589023824</v>
      </c>
      <c r="F49" s="38">
        <f t="shared" si="1"/>
        <v>0.69592483812912542</v>
      </c>
    </row>
    <row r="50" spans="1:6" x14ac:dyDescent="0.25">
      <c r="A50" s="16"/>
      <c r="B50" s="15" t="s">
        <v>49</v>
      </c>
      <c r="C50" s="15" t="s">
        <v>58</v>
      </c>
      <c r="D50" s="39">
        <v>0</v>
      </c>
      <c r="E50" s="48">
        <v>0</v>
      </c>
      <c r="F50" s="38">
        <f t="shared" si="1"/>
        <v>0</v>
      </c>
    </row>
    <row r="51" spans="1:6" x14ac:dyDescent="0.25">
      <c r="A51" s="8" t="s">
        <v>12</v>
      </c>
      <c r="B51" s="8"/>
      <c r="C51" s="8" t="s">
        <v>59</v>
      </c>
      <c r="D51" s="33">
        <f>SUM(D52:D54)</f>
        <v>31359.47</v>
      </c>
      <c r="E51" s="42">
        <f>SUM(E52:E54)</f>
        <v>4162.116928794213</v>
      </c>
      <c r="F51" s="37">
        <f t="shared" si="1"/>
        <v>0.31176905833664514</v>
      </c>
    </row>
    <row r="52" spans="1:6" x14ac:dyDescent="0.25">
      <c r="A52" s="15"/>
      <c r="B52" s="15" t="s">
        <v>60</v>
      </c>
      <c r="C52" s="15" t="s">
        <v>61</v>
      </c>
      <c r="D52" s="39">
        <v>10000</v>
      </c>
      <c r="E52" s="48">
        <f>10000/7.5345</f>
        <v>1327.2280841462605</v>
      </c>
      <c r="F52" s="38">
        <f t="shared" si="1"/>
        <v>9.9417834018446491E-2</v>
      </c>
    </row>
    <row r="53" spans="1:6" x14ac:dyDescent="0.25">
      <c r="A53" s="15"/>
      <c r="B53" s="15" t="s">
        <v>62</v>
      </c>
      <c r="C53" s="15" t="s">
        <v>63</v>
      </c>
      <c r="D53" s="39">
        <v>11359.47</v>
      </c>
      <c r="E53" s="48">
        <f>11359.47/7.5345</f>
        <v>1507.660760501692</v>
      </c>
      <c r="F53" s="38">
        <f t="shared" si="1"/>
        <v>0.11293339029975222</v>
      </c>
    </row>
    <row r="54" spans="1:6" x14ac:dyDescent="0.25">
      <c r="A54" s="17"/>
      <c r="B54" s="15" t="s">
        <v>68</v>
      </c>
      <c r="C54" s="15" t="s">
        <v>69</v>
      </c>
      <c r="D54" s="39">
        <v>10000</v>
      </c>
      <c r="E54" s="48">
        <f>10000/7.5345</f>
        <v>1327.2280841462605</v>
      </c>
      <c r="F54" s="38">
        <f t="shared" si="1"/>
        <v>9.9417834018446491E-2</v>
      </c>
    </row>
    <row r="55" spans="1:6" x14ac:dyDescent="0.25">
      <c r="A55" s="8" t="s">
        <v>14</v>
      </c>
      <c r="B55" s="8"/>
      <c r="C55" s="8" t="s">
        <v>70</v>
      </c>
      <c r="D55" s="33">
        <f>SUM(D56:D57)</f>
        <v>700</v>
      </c>
      <c r="E55" s="42">
        <f>SUM(E56:E57)</f>
        <v>92.905965890238235</v>
      </c>
      <c r="F55" s="37">
        <f t="shared" si="1"/>
        <v>6.9592483812912541E-3</v>
      </c>
    </row>
    <row r="56" spans="1:6" x14ac:dyDescent="0.25">
      <c r="A56" s="15"/>
      <c r="B56" s="15" t="s">
        <v>71</v>
      </c>
      <c r="C56" s="15" t="s">
        <v>72</v>
      </c>
      <c r="D56" s="39">
        <v>0</v>
      </c>
      <c r="E56" s="48">
        <v>0</v>
      </c>
      <c r="F56" s="38">
        <f t="shared" si="1"/>
        <v>0</v>
      </c>
    </row>
    <row r="57" spans="1:6" x14ac:dyDescent="0.25">
      <c r="A57" s="15"/>
      <c r="B57" s="15" t="s">
        <v>73</v>
      </c>
      <c r="C57" s="15" t="s">
        <v>74</v>
      </c>
      <c r="D57" s="39">
        <v>700</v>
      </c>
      <c r="E57" s="48">
        <f>700/7.5345</f>
        <v>92.905965890238235</v>
      </c>
      <c r="F57" s="38">
        <f t="shared" si="1"/>
        <v>6.9592483812912541E-3</v>
      </c>
    </row>
    <row r="58" spans="1:6" x14ac:dyDescent="0.25">
      <c r="A58" s="8" t="s">
        <v>16</v>
      </c>
      <c r="B58" s="8"/>
      <c r="C58" s="8" t="s">
        <v>75</v>
      </c>
      <c r="D58" s="33">
        <f>SUM(D59:D61)</f>
        <v>411229.74</v>
      </c>
      <c r="E58" s="42">
        <f>SUM(E59:E61)</f>
        <v>54579.579268697329</v>
      </c>
      <c r="F58" s="37">
        <f t="shared" si="1"/>
        <v>4.0883579976552307</v>
      </c>
    </row>
    <row r="59" spans="1:6" x14ac:dyDescent="0.25">
      <c r="A59" s="15"/>
      <c r="B59" s="15" t="s">
        <v>76</v>
      </c>
      <c r="C59" s="15" t="s">
        <v>77</v>
      </c>
      <c r="D59" s="39">
        <v>356229.74</v>
      </c>
      <c r="E59" s="48">
        <f>356229.84/7.5345</f>
        <v>47279.824805892895</v>
      </c>
      <c r="F59" s="38">
        <f t="shared" si="1"/>
        <v>3.5415599105537749</v>
      </c>
    </row>
    <row r="60" spans="1:6" x14ac:dyDescent="0.25">
      <c r="A60" s="15"/>
      <c r="B60" s="15" t="s">
        <v>78</v>
      </c>
      <c r="C60" s="15" t="s">
        <v>79</v>
      </c>
      <c r="D60" s="39">
        <v>45000</v>
      </c>
      <c r="E60" s="48">
        <f>45000/7.5345</f>
        <v>5972.5263786581718</v>
      </c>
      <c r="F60" s="38">
        <f t="shared" si="1"/>
        <v>0.44738025308300916</v>
      </c>
    </row>
    <row r="61" spans="1:6" x14ac:dyDescent="0.25">
      <c r="A61" s="16"/>
      <c r="B61" s="15" t="s">
        <v>80</v>
      </c>
      <c r="C61" s="15" t="s">
        <v>81</v>
      </c>
      <c r="D61" s="39">
        <v>10000</v>
      </c>
      <c r="E61" s="48">
        <f>10000/7.5345</f>
        <v>1327.2280841462605</v>
      </c>
      <c r="F61" s="38">
        <f t="shared" si="1"/>
        <v>9.9417834018446491E-2</v>
      </c>
    </row>
    <row r="62" spans="1:6" x14ac:dyDescent="0.25">
      <c r="A62" s="8" t="s">
        <v>18</v>
      </c>
      <c r="B62" s="8"/>
      <c r="C62" s="8" t="s">
        <v>84</v>
      </c>
      <c r="D62" s="33">
        <v>10000</v>
      </c>
      <c r="E62" s="42">
        <f>10000/7.5345</f>
        <v>1327.2280841462605</v>
      </c>
      <c r="F62" s="37">
        <f t="shared" si="1"/>
        <v>9.9417834018446491E-2</v>
      </c>
    </row>
    <row r="63" spans="1:6" x14ac:dyDescent="0.25">
      <c r="A63" s="8" t="s">
        <v>85</v>
      </c>
      <c r="B63" s="8"/>
      <c r="C63" s="8" t="s">
        <v>86</v>
      </c>
      <c r="D63" s="33">
        <v>0</v>
      </c>
      <c r="E63" s="42">
        <v>0</v>
      </c>
      <c r="F63" s="37">
        <f t="shared" si="1"/>
        <v>0</v>
      </c>
    </row>
    <row r="64" spans="1:6" ht="15.75" x14ac:dyDescent="0.25">
      <c r="A64" s="50"/>
      <c r="B64" s="50"/>
      <c r="C64" s="14" t="s">
        <v>20</v>
      </c>
      <c r="D64" s="40">
        <f>SUM(D16,D20,D44,D51,D55,D58,D62,D63)</f>
        <v>1630000</v>
      </c>
      <c r="E64" s="49">
        <f>SUM(E16,E20,E44,E51,E55,E58,E62,E63)</f>
        <v>216338.19098812129</v>
      </c>
      <c r="F64" s="19"/>
    </row>
    <row r="65" spans="1:1" ht="18.75" x14ac:dyDescent="0.25">
      <c r="A65" s="3"/>
    </row>
  </sheetData>
  <mergeCells count="4">
    <mergeCell ref="A64:B64"/>
    <mergeCell ref="A12:B12"/>
    <mergeCell ref="E12:F12"/>
    <mergeCell ref="E13:F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workbookViewId="0">
      <selection activeCell="O40" sqref="O40"/>
    </sheetView>
  </sheetViews>
  <sheetFormatPr defaultRowHeight="15" x14ac:dyDescent="0.25"/>
  <cols>
    <col min="1" max="1" width="6.42578125" customWidth="1"/>
    <col min="2" max="2" width="7.42578125" customWidth="1"/>
    <col min="3" max="3" width="58.85546875" customWidth="1"/>
  </cols>
  <sheetData>
    <row r="1" spans="1:8" ht="18.75" x14ac:dyDescent="0.25">
      <c r="A1" s="27"/>
    </row>
    <row r="2" spans="1:8" x14ac:dyDescent="0.25">
      <c r="A2" s="58"/>
      <c r="B2" s="57"/>
      <c r="C2" s="54" t="s">
        <v>0</v>
      </c>
      <c r="D2" s="54" t="s">
        <v>95</v>
      </c>
      <c r="E2" s="54" t="s">
        <v>96</v>
      </c>
      <c r="F2" s="54" t="s">
        <v>97</v>
      </c>
      <c r="G2" s="54" t="s">
        <v>98</v>
      </c>
      <c r="H2" s="4" t="s">
        <v>99</v>
      </c>
    </row>
    <row r="3" spans="1:8" x14ac:dyDescent="0.25">
      <c r="A3" s="58"/>
      <c r="B3" s="57"/>
      <c r="C3" s="54"/>
      <c r="D3" s="54"/>
      <c r="E3" s="54"/>
      <c r="F3" s="54"/>
      <c r="G3" s="54"/>
      <c r="H3" s="4" t="s">
        <v>100</v>
      </c>
    </row>
    <row r="4" spans="1:8" x14ac:dyDescent="0.25">
      <c r="A4" s="58"/>
      <c r="B4" s="57"/>
      <c r="C4" s="54"/>
      <c r="D4" s="54"/>
      <c r="E4" s="54"/>
      <c r="F4" s="54"/>
      <c r="G4" s="54"/>
      <c r="H4" s="4" t="s">
        <v>101</v>
      </c>
    </row>
    <row r="5" spans="1:8" x14ac:dyDescent="0.25">
      <c r="A5" s="9" t="s">
        <v>2</v>
      </c>
      <c r="B5" s="9"/>
      <c r="C5" s="9" t="s">
        <v>3</v>
      </c>
      <c r="D5" s="5"/>
      <c r="E5" s="5"/>
      <c r="F5" s="5"/>
      <c r="G5" s="5"/>
      <c r="H5" s="5"/>
    </row>
    <row r="6" spans="1:8" x14ac:dyDescent="0.25">
      <c r="A6" s="23"/>
      <c r="B6" s="23" t="s">
        <v>4</v>
      </c>
      <c r="C6" s="23" t="s">
        <v>5</v>
      </c>
      <c r="D6" s="16"/>
      <c r="E6" s="16"/>
      <c r="F6" s="16"/>
      <c r="G6" s="16"/>
      <c r="H6" s="16"/>
    </row>
    <row r="7" spans="1:8" x14ac:dyDescent="0.25">
      <c r="A7" s="28"/>
      <c r="B7" s="23" t="s">
        <v>6</v>
      </c>
      <c r="C7" s="23" t="s">
        <v>7</v>
      </c>
      <c r="D7" s="16"/>
      <c r="E7" s="16"/>
      <c r="F7" s="16"/>
      <c r="G7" s="16"/>
      <c r="H7" s="16"/>
    </row>
    <row r="8" spans="1:8" ht="30" x14ac:dyDescent="0.25">
      <c r="A8" s="9" t="s">
        <v>8</v>
      </c>
      <c r="B8" s="9"/>
      <c r="C8" s="9" t="s">
        <v>9</v>
      </c>
      <c r="D8" s="5"/>
      <c r="E8" s="5"/>
      <c r="F8" s="5"/>
      <c r="G8" s="5"/>
      <c r="H8" s="5"/>
    </row>
    <row r="9" spans="1:8" x14ac:dyDescent="0.25">
      <c r="A9" s="12" t="s">
        <v>10</v>
      </c>
      <c r="B9" s="12"/>
      <c r="C9" s="12" t="s">
        <v>11</v>
      </c>
      <c r="D9" s="6"/>
      <c r="E9" s="6"/>
      <c r="F9" s="6"/>
      <c r="G9" s="6"/>
      <c r="H9" s="6"/>
    </row>
    <row r="10" spans="1:8" x14ac:dyDescent="0.25">
      <c r="A10" s="12" t="s">
        <v>12</v>
      </c>
      <c r="B10" s="12"/>
      <c r="C10" s="12" t="s">
        <v>13</v>
      </c>
      <c r="D10" s="6"/>
      <c r="E10" s="6"/>
      <c r="F10" s="6"/>
      <c r="G10" s="6"/>
      <c r="H10" s="6"/>
    </row>
    <row r="11" spans="1:8" x14ac:dyDescent="0.25">
      <c r="A11" s="12" t="s">
        <v>14</v>
      </c>
      <c r="B11" s="12"/>
      <c r="C11" s="12" t="s">
        <v>15</v>
      </c>
      <c r="D11" s="6"/>
      <c r="E11" s="6"/>
      <c r="F11" s="6"/>
      <c r="G11" s="6"/>
      <c r="H11" s="6"/>
    </row>
    <row r="12" spans="1:8" x14ac:dyDescent="0.25">
      <c r="A12" s="12" t="s">
        <v>16</v>
      </c>
      <c r="B12" s="12"/>
      <c r="C12" s="12" t="s">
        <v>17</v>
      </c>
      <c r="D12" s="6"/>
      <c r="E12" s="6"/>
      <c r="F12" s="6"/>
      <c r="G12" s="6"/>
      <c r="H12" s="6"/>
    </row>
    <row r="13" spans="1:8" x14ac:dyDescent="0.25">
      <c r="A13" s="12" t="s">
        <v>18</v>
      </c>
      <c r="B13" s="12"/>
      <c r="C13" s="12" t="s">
        <v>19</v>
      </c>
      <c r="D13" s="6"/>
      <c r="E13" s="6"/>
      <c r="F13" s="6"/>
      <c r="G13" s="6"/>
      <c r="H13" s="6"/>
    </row>
    <row r="14" spans="1:8" x14ac:dyDescent="0.25">
      <c r="A14" s="29"/>
      <c r="B14" s="30"/>
      <c r="C14" s="30"/>
      <c r="D14" s="30"/>
      <c r="E14" s="30"/>
      <c r="F14" s="30"/>
      <c r="G14" s="30"/>
      <c r="H14" s="30"/>
    </row>
    <row r="15" spans="1:8" x14ac:dyDescent="0.25">
      <c r="A15" s="57"/>
      <c r="B15" s="57"/>
      <c r="C15" s="54" t="s">
        <v>21</v>
      </c>
      <c r="D15" s="54" t="s">
        <v>102</v>
      </c>
      <c r="E15" s="54" t="s">
        <v>96</v>
      </c>
      <c r="F15" s="54" t="s">
        <v>97</v>
      </c>
      <c r="G15" s="54" t="s">
        <v>103</v>
      </c>
      <c r="H15" s="4" t="s">
        <v>99</v>
      </c>
    </row>
    <row r="16" spans="1:8" x14ac:dyDescent="0.25">
      <c r="A16" s="57"/>
      <c r="B16" s="57"/>
      <c r="C16" s="54"/>
      <c r="D16" s="54"/>
      <c r="E16" s="54"/>
      <c r="F16" s="54"/>
      <c r="G16" s="54"/>
      <c r="H16" s="4" t="s">
        <v>100</v>
      </c>
    </row>
    <row r="17" spans="1:8" x14ac:dyDescent="0.25">
      <c r="A17" s="57"/>
      <c r="B17" s="57"/>
      <c r="C17" s="54"/>
      <c r="D17" s="54"/>
      <c r="E17" s="54"/>
      <c r="F17" s="54"/>
      <c r="G17" s="54"/>
      <c r="H17" s="4" t="s">
        <v>101</v>
      </c>
    </row>
    <row r="18" spans="1:8" x14ac:dyDescent="0.25">
      <c r="A18" s="8" t="s">
        <v>2</v>
      </c>
      <c r="B18" s="8"/>
      <c r="C18" s="8" t="s">
        <v>22</v>
      </c>
      <c r="D18" s="5"/>
      <c r="E18" s="5"/>
      <c r="F18" s="5"/>
      <c r="G18" s="5"/>
      <c r="H18" s="5"/>
    </row>
    <row r="19" spans="1:8" x14ac:dyDescent="0.25">
      <c r="A19" s="15"/>
      <c r="B19" s="15" t="s">
        <v>4</v>
      </c>
      <c r="C19" s="15" t="s">
        <v>23</v>
      </c>
      <c r="D19" s="16"/>
      <c r="E19" s="16"/>
      <c r="F19" s="16"/>
      <c r="G19" s="16"/>
      <c r="H19" s="16"/>
    </row>
    <row r="20" spans="1:8" x14ac:dyDescent="0.25">
      <c r="A20" s="16"/>
      <c r="B20" s="15" t="s">
        <v>6</v>
      </c>
      <c r="C20" s="15" t="s">
        <v>24</v>
      </c>
      <c r="D20" s="16"/>
      <c r="E20" s="16"/>
      <c r="F20" s="16"/>
      <c r="G20" s="16"/>
      <c r="H20" s="16"/>
    </row>
    <row r="21" spans="1:8" x14ac:dyDescent="0.25">
      <c r="A21" s="15"/>
      <c r="B21" s="15" t="s">
        <v>25</v>
      </c>
      <c r="C21" s="15" t="s">
        <v>26</v>
      </c>
      <c r="D21" s="16"/>
      <c r="E21" s="16"/>
      <c r="F21" s="16"/>
      <c r="G21" s="16"/>
      <c r="H21" s="16"/>
    </row>
    <row r="22" spans="1:8" x14ac:dyDescent="0.25">
      <c r="A22" s="8" t="s">
        <v>27</v>
      </c>
      <c r="B22" s="8"/>
      <c r="C22" s="8" t="s">
        <v>28</v>
      </c>
      <c r="D22" s="5"/>
      <c r="E22" s="5"/>
      <c r="F22" s="5"/>
      <c r="G22" s="5"/>
      <c r="H22" s="5"/>
    </row>
    <row r="23" spans="1:8" ht="25.5" x14ac:dyDescent="0.25">
      <c r="A23" s="16"/>
      <c r="B23" s="15" t="s">
        <v>29</v>
      </c>
      <c r="C23" s="15" t="s">
        <v>30</v>
      </c>
      <c r="D23" s="16"/>
      <c r="E23" s="16"/>
      <c r="F23" s="16"/>
      <c r="G23" s="16"/>
      <c r="H23" s="16"/>
    </row>
    <row r="24" spans="1:8" x14ac:dyDescent="0.25">
      <c r="A24" s="15"/>
      <c r="B24" s="15" t="s">
        <v>31</v>
      </c>
      <c r="C24" s="15" t="s">
        <v>32</v>
      </c>
      <c r="D24" s="16"/>
      <c r="E24" s="16"/>
      <c r="F24" s="16"/>
      <c r="G24" s="16"/>
      <c r="H24" s="16"/>
    </row>
    <row r="25" spans="1:8" x14ac:dyDescent="0.25">
      <c r="A25" s="15"/>
      <c r="B25" s="15" t="s">
        <v>33</v>
      </c>
      <c r="C25" s="15" t="s">
        <v>34</v>
      </c>
      <c r="D25" s="16"/>
      <c r="E25" s="16"/>
      <c r="F25" s="16"/>
      <c r="G25" s="16"/>
      <c r="H25" s="16"/>
    </row>
    <row r="26" spans="1:8" x14ac:dyDescent="0.25">
      <c r="A26" s="15"/>
      <c r="B26" s="15" t="s">
        <v>35</v>
      </c>
      <c r="C26" s="15" t="s">
        <v>36</v>
      </c>
      <c r="D26" s="16"/>
      <c r="E26" s="16"/>
      <c r="F26" s="16"/>
      <c r="G26" s="16"/>
      <c r="H26" s="16"/>
    </row>
    <row r="27" spans="1:8" x14ac:dyDescent="0.25">
      <c r="A27" s="15"/>
      <c r="B27" s="15" t="s">
        <v>37</v>
      </c>
      <c r="C27" s="15" t="s">
        <v>38</v>
      </c>
      <c r="D27" s="16"/>
      <c r="E27" s="16"/>
      <c r="F27" s="16"/>
      <c r="G27" s="16"/>
      <c r="H27" s="16"/>
    </row>
    <row r="28" spans="1:8" x14ac:dyDescent="0.25">
      <c r="A28" s="8" t="s">
        <v>10</v>
      </c>
      <c r="B28" s="8"/>
      <c r="C28" s="8" t="s">
        <v>39</v>
      </c>
      <c r="D28" s="5"/>
      <c r="E28" s="5"/>
      <c r="F28" s="5"/>
      <c r="G28" s="5"/>
      <c r="H28" s="5"/>
    </row>
    <row r="29" spans="1:8" x14ac:dyDescent="0.25">
      <c r="A29" s="17"/>
      <c r="B29" s="15" t="s">
        <v>40</v>
      </c>
      <c r="C29" s="15" t="s">
        <v>104</v>
      </c>
      <c r="D29" s="16"/>
      <c r="E29" s="16"/>
      <c r="F29" s="16"/>
      <c r="G29" s="16"/>
      <c r="H29" s="16"/>
    </row>
    <row r="30" spans="1:8" x14ac:dyDescent="0.25">
      <c r="A30" s="15"/>
      <c r="B30" s="15" t="s">
        <v>41</v>
      </c>
      <c r="C30" s="15" t="s">
        <v>42</v>
      </c>
      <c r="D30" s="16"/>
      <c r="E30" s="16"/>
      <c r="F30" s="16"/>
      <c r="G30" s="16"/>
      <c r="H30" s="16"/>
    </row>
    <row r="31" spans="1:8" x14ac:dyDescent="0.25">
      <c r="A31" s="16"/>
      <c r="B31" s="15" t="s">
        <v>43</v>
      </c>
      <c r="C31" s="15" t="s">
        <v>44</v>
      </c>
      <c r="D31" s="16"/>
      <c r="E31" s="16"/>
      <c r="F31" s="16"/>
      <c r="G31" s="16"/>
      <c r="H31" s="16"/>
    </row>
    <row r="32" spans="1:8" x14ac:dyDescent="0.25">
      <c r="A32" s="16"/>
      <c r="B32" s="15" t="s">
        <v>45</v>
      </c>
      <c r="C32" s="15" t="s">
        <v>46</v>
      </c>
      <c r="D32" s="16"/>
      <c r="E32" s="16"/>
      <c r="F32" s="16"/>
      <c r="G32" s="16"/>
      <c r="H32" s="16"/>
    </row>
    <row r="33" spans="1:8" x14ac:dyDescent="0.25">
      <c r="A33" s="15"/>
      <c r="B33" s="15" t="s">
        <v>47</v>
      </c>
      <c r="C33" s="15" t="s">
        <v>48</v>
      </c>
      <c r="D33" s="16"/>
      <c r="E33" s="16"/>
      <c r="F33" s="16"/>
      <c r="G33" s="16"/>
      <c r="H33" s="16"/>
    </row>
    <row r="34" spans="1:8" x14ac:dyDescent="0.25">
      <c r="A34" s="16"/>
      <c r="B34" s="15" t="s">
        <v>49</v>
      </c>
      <c r="C34" s="15" t="s">
        <v>50</v>
      </c>
      <c r="D34" s="16"/>
      <c r="E34" s="16"/>
      <c r="F34" s="16"/>
      <c r="G34" s="16"/>
      <c r="H34" s="16"/>
    </row>
    <row r="35" spans="1:8" x14ac:dyDescent="0.25">
      <c r="A35" s="16"/>
      <c r="B35" s="15" t="s">
        <v>51</v>
      </c>
      <c r="C35" s="15" t="s">
        <v>52</v>
      </c>
      <c r="D35" s="16"/>
      <c r="E35" s="16"/>
      <c r="F35" s="16"/>
      <c r="G35" s="16"/>
      <c r="H35" s="16"/>
    </row>
    <row r="36" spans="1:8" x14ac:dyDescent="0.25">
      <c r="A36" s="16"/>
      <c r="B36" s="15" t="s">
        <v>53</v>
      </c>
      <c r="C36" s="15" t="s">
        <v>54</v>
      </c>
      <c r="D36" s="16"/>
      <c r="E36" s="16"/>
      <c r="F36" s="16"/>
      <c r="G36" s="16"/>
      <c r="H36" s="16"/>
    </row>
    <row r="37" spans="1:8" x14ac:dyDescent="0.25">
      <c r="A37" s="16"/>
      <c r="B37" s="15" t="s">
        <v>55</v>
      </c>
      <c r="C37" s="15" t="s">
        <v>56</v>
      </c>
      <c r="D37" s="16"/>
      <c r="E37" s="16"/>
      <c r="F37" s="16"/>
      <c r="G37" s="16"/>
      <c r="H37" s="16"/>
    </row>
    <row r="38" spans="1:8" x14ac:dyDescent="0.25">
      <c r="A38" s="16"/>
      <c r="B38" s="15" t="s">
        <v>57</v>
      </c>
      <c r="C38" s="15" t="s">
        <v>58</v>
      </c>
      <c r="D38" s="16"/>
      <c r="E38" s="16"/>
      <c r="F38" s="16"/>
      <c r="G38" s="16"/>
      <c r="H38" s="16"/>
    </row>
    <row r="39" spans="1:8" x14ac:dyDescent="0.25">
      <c r="A39" s="8" t="s">
        <v>12</v>
      </c>
      <c r="B39" s="8"/>
      <c r="C39" s="8" t="s">
        <v>59</v>
      </c>
      <c r="D39" s="5"/>
      <c r="E39" s="5"/>
      <c r="F39" s="5"/>
      <c r="G39" s="5"/>
      <c r="H39" s="5"/>
    </row>
    <row r="40" spans="1:8" x14ac:dyDescent="0.25">
      <c r="A40" s="15"/>
      <c r="B40" s="15" t="s">
        <v>60</v>
      </c>
      <c r="C40" s="15" t="s">
        <v>61</v>
      </c>
      <c r="D40" s="16"/>
      <c r="E40" s="16"/>
      <c r="F40" s="16"/>
      <c r="G40" s="16"/>
      <c r="H40" s="16"/>
    </row>
    <row r="41" spans="1:8" x14ac:dyDescent="0.25">
      <c r="A41" s="15"/>
      <c r="B41" s="15" t="s">
        <v>62</v>
      </c>
      <c r="C41" s="15" t="s">
        <v>63</v>
      </c>
      <c r="D41" s="16"/>
      <c r="E41" s="16"/>
      <c r="F41" s="16"/>
      <c r="G41" s="16"/>
      <c r="H41" s="16"/>
    </row>
    <row r="42" spans="1:8" x14ac:dyDescent="0.25">
      <c r="A42" s="15"/>
      <c r="B42" s="15" t="s">
        <v>64</v>
      </c>
      <c r="C42" s="15" t="s">
        <v>65</v>
      </c>
      <c r="D42" s="16"/>
      <c r="E42" s="16"/>
      <c r="F42" s="16"/>
      <c r="G42" s="16"/>
      <c r="H42" s="16"/>
    </row>
    <row r="43" spans="1:8" x14ac:dyDescent="0.25">
      <c r="A43" s="18"/>
      <c r="B43" s="15" t="s">
        <v>66</v>
      </c>
      <c r="C43" s="15" t="s">
        <v>67</v>
      </c>
      <c r="D43" s="16"/>
      <c r="E43" s="16"/>
      <c r="F43" s="16"/>
      <c r="G43" s="16"/>
      <c r="H43" s="16"/>
    </row>
    <row r="44" spans="1:8" x14ac:dyDescent="0.25">
      <c r="A44" s="17"/>
      <c r="B44" s="15" t="s">
        <v>68</v>
      </c>
      <c r="C44" s="15" t="s">
        <v>69</v>
      </c>
      <c r="D44" s="16"/>
      <c r="E44" s="16"/>
      <c r="F44" s="16"/>
      <c r="G44" s="16"/>
      <c r="H44" s="16"/>
    </row>
    <row r="45" spans="1:8" x14ac:dyDescent="0.25">
      <c r="A45" s="8" t="s">
        <v>14</v>
      </c>
      <c r="B45" s="8"/>
      <c r="C45" s="8" t="s">
        <v>70</v>
      </c>
      <c r="D45" s="5"/>
      <c r="E45" s="5"/>
      <c r="F45" s="5"/>
      <c r="G45" s="5"/>
      <c r="H45" s="5"/>
    </row>
    <row r="46" spans="1:8" x14ac:dyDescent="0.25">
      <c r="A46" s="15"/>
      <c r="B46" s="15" t="s">
        <v>71</v>
      </c>
      <c r="C46" s="15" t="s">
        <v>72</v>
      </c>
      <c r="D46" s="16"/>
      <c r="E46" s="16"/>
      <c r="F46" s="16"/>
      <c r="G46" s="16"/>
      <c r="H46" s="16"/>
    </row>
    <row r="47" spans="1:8" x14ac:dyDescent="0.25">
      <c r="A47" s="15"/>
      <c r="B47" s="15" t="s">
        <v>73</v>
      </c>
      <c r="C47" s="15" t="s">
        <v>74</v>
      </c>
      <c r="D47" s="16"/>
      <c r="E47" s="16"/>
      <c r="F47" s="16"/>
      <c r="G47" s="16"/>
      <c r="H47" s="16"/>
    </row>
    <row r="48" spans="1:8" x14ac:dyDescent="0.25">
      <c r="A48" s="8" t="s">
        <v>16</v>
      </c>
      <c r="B48" s="8"/>
      <c r="C48" s="8" t="s">
        <v>75</v>
      </c>
      <c r="D48" s="5"/>
      <c r="E48" s="5"/>
      <c r="F48" s="5"/>
      <c r="G48" s="5"/>
      <c r="H48" s="5"/>
    </row>
    <row r="49" spans="1:8" x14ac:dyDescent="0.25">
      <c r="A49" s="15"/>
      <c r="B49" s="15" t="s">
        <v>76</v>
      </c>
      <c r="C49" s="15" t="s">
        <v>77</v>
      </c>
      <c r="D49" s="16"/>
      <c r="E49" s="16"/>
      <c r="F49" s="16"/>
      <c r="G49" s="16"/>
      <c r="H49" s="16"/>
    </row>
    <row r="50" spans="1:8" x14ac:dyDescent="0.25">
      <c r="A50" s="15"/>
      <c r="B50" s="15" t="s">
        <v>78</v>
      </c>
      <c r="C50" s="15" t="s">
        <v>79</v>
      </c>
      <c r="D50" s="16"/>
      <c r="E50" s="16"/>
      <c r="F50" s="16"/>
      <c r="G50" s="16"/>
      <c r="H50" s="16"/>
    </row>
    <row r="51" spans="1:8" x14ac:dyDescent="0.25">
      <c r="A51" s="16"/>
      <c r="B51" s="15" t="s">
        <v>80</v>
      </c>
      <c r="C51" s="15" t="s">
        <v>81</v>
      </c>
      <c r="D51" s="16"/>
      <c r="E51" s="16"/>
      <c r="F51" s="16"/>
      <c r="G51" s="16"/>
      <c r="H51" s="16"/>
    </row>
    <row r="52" spans="1:8" x14ac:dyDescent="0.25">
      <c r="A52" s="16"/>
      <c r="B52" s="15" t="s">
        <v>82</v>
      </c>
      <c r="C52" s="15" t="s">
        <v>83</v>
      </c>
      <c r="D52" s="16"/>
      <c r="E52" s="16"/>
      <c r="F52" s="16"/>
      <c r="G52" s="16"/>
      <c r="H52" s="16"/>
    </row>
    <row r="53" spans="1:8" x14ac:dyDescent="0.25">
      <c r="A53" s="8" t="s">
        <v>18</v>
      </c>
      <c r="B53" s="8"/>
      <c r="C53" s="8" t="s">
        <v>84</v>
      </c>
      <c r="D53" s="5"/>
      <c r="E53" s="5"/>
      <c r="F53" s="5"/>
      <c r="G53" s="5"/>
      <c r="H53" s="5"/>
    </row>
    <row r="54" spans="1:8" x14ac:dyDescent="0.25">
      <c r="A54" s="8" t="s">
        <v>85</v>
      </c>
      <c r="B54" s="8"/>
      <c r="C54" s="8" t="s">
        <v>86</v>
      </c>
      <c r="D54" s="5"/>
      <c r="E54" s="5"/>
      <c r="F54" s="5"/>
      <c r="G54" s="5"/>
      <c r="H54" s="5"/>
    </row>
    <row r="55" spans="1:8" ht="15.75" x14ac:dyDescent="0.25">
      <c r="A55" s="50"/>
      <c r="B55" s="50"/>
      <c r="C55" s="14" t="s">
        <v>87</v>
      </c>
      <c r="D55" s="19"/>
      <c r="E55" s="19"/>
      <c r="F55" s="19"/>
      <c r="G55" s="19"/>
      <c r="H55" s="19"/>
    </row>
    <row r="56" spans="1:8" x14ac:dyDescent="0.25">
      <c r="A56" s="55"/>
      <c r="B56" s="55"/>
      <c r="C56" s="31"/>
      <c r="D56" s="32"/>
      <c r="E56" s="32"/>
      <c r="F56" s="32"/>
      <c r="G56" s="32"/>
      <c r="H56" s="32"/>
    </row>
    <row r="57" spans="1:8" x14ac:dyDescent="0.25">
      <c r="A57" s="16"/>
      <c r="B57" s="16"/>
      <c r="C57" s="17"/>
      <c r="D57" s="16"/>
      <c r="E57" s="16"/>
      <c r="F57" s="16"/>
      <c r="G57" s="16"/>
      <c r="H57" s="16"/>
    </row>
    <row r="58" spans="1:8" x14ac:dyDescent="0.25">
      <c r="A58" s="20" t="s">
        <v>88</v>
      </c>
      <c r="B58" s="20"/>
      <c r="C58" s="21" t="s">
        <v>89</v>
      </c>
      <c r="D58" s="22"/>
      <c r="E58" s="22"/>
      <c r="F58" s="22"/>
      <c r="G58" s="22"/>
      <c r="H58" s="22"/>
    </row>
    <row r="59" spans="1:8" ht="30" x14ac:dyDescent="0.25">
      <c r="A59" s="15"/>
      <c r="B59" s="15"/>
      <c r="C59" s="23" t="s">
        <v>90</v>
      </c>
      <c r="D59" s="16"/>
      <c r="E59" s="16"/>
      <c r="F59" s="16"/>
      <c r="G59" s="16"/>
      <c r="H59" s="16"/>
    </row>
    <row r="60" spans="1:8" x14ac:dyDescent="0.25">
      <c r="A60" s="15"/>
      <c r="B60" s="15"/>
      <c r="C60" s="23" t="s">
        <v>91</v>
      </c>
      <c r="D60" s="16"/>
      <c r="E60" s="16"/>
      <c r="F60" s="16"/>
      <c r="G60" s="16"/>
      <c r="H60" s="16"/>
    </row>
    <row r="61" spans="1:8" x14ac:dyDescent="0.25">
      <c r="A61" s="24"/>
      <c r="B61" s="24"/>
      <c r="C61" s="14" t="s">
        <v>92</v>
      </c>
      <c r="D61" s="25"/>
      <c r="E61" s="25"/>
      <c r="F61" s="25"/>
      <c r="G61" s="25"/>
      <c r="H61" s="25"/>
    </row>
    <row r="62" spans="1:8" x14ac:dyDescent="0.25">
      <c r="A62" s="16"/>
      <c r="B62" s="16"/>
      <c r="C62" s="17"/>
      <c r="D62" s="16"/>
      <c r="E62" s="16"/>
      <c r="F62" s="16"/>
      <c r="G62" s="16"/>
      <c r="H62" s="16"/>
    </row>
    <row r="63" spans="1:8" ht="18.75" x14ac:dyDescent="0.25">
      <c r="A63" s="56" t="s">
        <v>93</v>
      </c>
      <c r="B63" s="56"/>
      <c r="C63" s="26" t="s">
        <v>94</v>
      </c>
      <c r="D63" s="25"/>
      <c r="E63" s="25"/>
      <c r="F63" s="25"/>
      <c r="G63" s="25"/>
      <c r="H63" s="25"/>
    </row>
    <row r="64" spans="1:8" ht="18.75" x14ac:dyDescent="0.25">
      <c r="A64" s="3"/>
    </row>
    <row r="65" spans="1:1" ht="18.75" x14ac:dyDescent="0.25">
      <c r="A65" s="3"/>
    </row>
  </sheetData>
  <mergeCells count="17">
    <mergeCell ref="E2:E4"/>
    <mergeCell ref="F2:F4"/>
    <mergeCell ref="A55:B55"/>
    <mergeCell ref="A56:B56"/>
    <mergeCell ref="A63:B63"/>
    <mergeCell ref="G2:G4"/>
    <mergeCell ref="A15:A17"/>
    <mergeCell ref="B15:B17"/>
    <mergeCell ref="C15:C17"/>
    <mergeCell ref="D15:D17"/>
    <mergeCell ref="E15:E17"/>
    <mergeCell ref="F15:F17"/>
    <mergeCell ref="G15:G17"/>
    <mergeCell ref="A2:A4"/>
    <mergeCell ref="B2:B4"/>
    <mergeCell ref="C2:C4"/>
    <mergeCell ref="D2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Program rada</vt:lpstr>
      <vt:lpstr>Izvješće</vt:lpstr>
      <vt:lpstr>'Program rada'!_Hlk54087109</vt:lpstr>
      <vt:lpstr>Izvješće!_Hlk54516215</vt:lpstr>
      <vt:lpstr>'Program rada'!_Toc55895370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 Galić</dc:creator>
  <cp:lastModifiedBy>Matej</cp:lastModifiedBy>
  <cp:lastPrinted>2022-12-12T11:22:27Z</cp:lastPrinted>
  <dcterms:created xsi:type="dcterms:W3CDTF">2015-06-05T18:17:20Z</dcterms:created>
  <dcterms:modified xsi:type="dcterms:W3CDTF">2022-12-14T11:20:00Z</dcterms:modified>
</cp:coreProperties>
</file>