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2435" activeTab="1"/>
  </bookViews>
  <sheets>
    <sheet name="Program rada" sheetId="1" r:id="rId1"/>
    <sheet name="Izvješće" sheetId="2" r:id="rId2"/>
  </sheets>
  <externalReferences>
    <externalReference r:id="rId3"/>
    <externalReference r:id="rId4"/>
  </externalReferences>
  <definedNames>
    <definedName name="_Hlk54087109" localSheetId="0">'Program rada'!$A$75</definedName>
    <definedName name="_Hlk54516215" localSheetId="1">Izvješće!$C$61</definedName>
    <definedName name="_Toc55895370" localSheetId="0">'Program rada'!$A$1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G19" i="2" l="1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18" i="2"/>
  <c r="F80" i="2" l="1"/>
  <c r="F62" i="2" l="1"/>
  <c r="H13" i="2" l="1"/>
  <c r="F18" i="2" l="1"/>
  <c r="H18" i="2" s="1"/>
  <c r="F25" i="2"/>
  <c r="F22" i="2" s="1"/>
  <c r="F59" i="2"/>
  <c r="F66" i="2"/>
  <c r="H66" i="2" s="1"/>
  <c r="F70" i="2"/>
  <c r="H70" i="2" s="1"/>
  <c r="F73" i="2"/>
  <c r="H73" i="2" s="1"/>
  <c r="H19" i="2"/>
  <c r="H26" i="2"/>
  <c r="H27" i="2"/>
  <c r="H28" i="2"/>
  <c r="H29" i="2"/>
  <c r="H30" i="2"/>
  <c r="H31" i="2"/>
  <c r="H32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49" i="2"/>
  <c r="H50" i="2"/>
  <c r="H51" i="2"/>
  <c r="H54" i="2"/>
  <c r="H55" i="2"/>
  <c r="H56" i="2"/>
  <c r="H57" i="2"/>
  <c r="H60" i="2"/>
  <c r="H62" i="2"/>
  <c r="H63" i="2"/>
  <c r="H64" i="2"/>
  <c r="H68" i="2"/>
  <c r="H72" i="2"/>
  <c r="H74" i="2"/>
  <c r="H75" i="2"/>
  <c r="H79" i="2"/>
  <c r="H6" i="2"/>
  <c r="H7" i="2"/>
  <c r="H8" i="2"/>
  <c r="H9" i="2"/>
  <c r="H12" i="2"/>
  <c r="H5" i="2"/>
  <c r="G6" i="2"/>
  <c r="G7" i="2"/>
  <c r="G8" i="2"/>
  <c r="G9" i="2"/>
  <c r="G10" i="2"/>
  <c r="G11" i="2"/>
  <c r="G12" i="2"/>
  <c r="G5" i="2"/>
  <c r="H59" i="2" l="1"/>
  <c r="E62" i="2"/>
  <c r="D75" i="1" l="1"/>
  <c r="F75" i="1"/>
  <c r="E39" i="2" l="1"/>
  <c r="E50" i="2"/>
  <c r="E25" i="2" l="1"/>
  <c r="H25" i="2" s="1"/>
  <c r="E75" i="2" l="1"/>
  <c r="E73" i="2" s="1"/>
  <c r="E22" i="2"/>
  <c r="H22" i="2" s="1"/>
  <c r="E18" i="2"/>
  <c r="E66" i="2"/>
  <c r="E70" i="2"/>
  <c r="E63" i="2" l="1"/>
  <c r="E59" i="2" s="1"/>
  <c r="E80" i="2" l="1"/>
  <c r="E75" i="1"/>
  <c r="D74" i="2"/>
  <c r="D73" i="2" s="1"/>
  <c r="D70" i="2"/>
  <c r="D66" i="2"/>
  <c r="D59" i="2"/>
  <c r="D25" i="2"/>
  <c r="D22" i="2" s="1"/>
  <c r="H80" i="2" l="1"/>
  <c r="D18" i="2"/>
  <c r="D80" i="2" s="1"/>
  <c r="E5" i="2"/>
  <c r="E13" i="2" s="1"/>
  <c r="D6" i="2"/>
  <c r="D7" i="2"/>
  <c r="D5" i="2" l="1"/>
  <c r="F22" i="1"/>
  <c r="F23" i="1"/>
  <c r="F24" i="1"/>
  <c r="F26" i="1"/>
  <c r="F27" i="1"/>
  <c r="F28" i="1"/>
  <c r="F30" i="1"/>
  <c r="F31" i="1"/>
  <c r="F32" i="1"/>
  <c r="F33" i="1"/>
  <c r="F35" i="1"/>
  <c r="F36" i="1"/>
  <c r="F37" i="1"/>
  <c r="F38" i="1"/>
  <c r="F42" i="1"/>
  <c r="F44" i="1"/>
  <c r="F45" i="1"/>
  <c r="F46" i="1"/>
  <c r="F47" i="1"/>
  <c r="F48" i="1"/>
  <c r="F49" i="1"/>
  <c r="F51" i="1"/>
  <c r="F52" i="1"/>
  <c r="F55" i="1"/>
  <c r="F56" i="1"/>
  <c r="F57" i="1"/>
  <c r="F58" i="1"/>
  <c r="F59" i="1"/>
  <c r="F62" i="1"/>
  <c r="F63" i="1"/>
  <c r="F64" i="1"/>
  <c r="F70" i="1"/>
  <c r="F71" i="1"/>
  <c r="F74" i="1"/>
  <c r="F10" i="1"/>
  <c r="F8" i="1"/>
  <c r="F7" i="1"/>
  <c r="F6" i="1"/>
  <c r="F5" i="1"/>
  <c r="F4" i="1"/>
  <c r="D13" i="2" l="1"/>
  <c r="E3" i="1"/>
  <c r="G3" i="1" s="1"/>
  <c r="D21" i="1"/>
  <c r="E21" i="1"/>
  <c r="F21" i="1" s="1"/>
  <c r="G44" i="1" l="1"/>
  <c r="G31" i="1"/>
  <c r="C48" i="1" l="1"/>
  <c r="C23" i="1"/>
  <c r="G38" i="1" l="1"/>
  <c r="G15" i="1" l="1"/>
  <c r="G16" i="1"/>
  <c r="G17" i="1"/>
  <c r="G19" i="1"/>
  <c r="G20" i="1"/>
  <c r="G23" i="1"/>
  <c r="G24" i="1"/>
  <c r="G25" i="1"/>
  <c r="G27" i="1"/>
  <c r="G29" i="1"/>
  <c r="G28" i="1"/>
  <c r="G30" i="1"/>
  <c r="G34" i="1"/>
  <c r="G35" i="1"/>
  <c r="G22" i="1"/>
  <c r="G37" i="1"/>
  <c r="G39" i="1"/>
  <c r="G40" i="1"/>
  <c r="G41" i="1"/>
  <c r="G42" i="1"/>
  <c r="G26" i="1"/>
  <c r="G32" i="1"/>
  <c r="G33" i="1"/>
  <c r="G43" i="1"/>
  <c r="G45" i="1"/>
  <c r="G46" i="1"/>
  <c r="G36" i="1"/>
  <c r="G47" i="1"/>
  <c r="G48" i="1"/>
  <c r="G49" i="1"/>
  <c r="G51" i="1"/>
  <c r="G50" i="1"/>
  <c r="G52" i="1"/>
  <c r="G53" i="1"/>
  <c r="G55" i="1"/>
  <c r="G56" i="1"/>
  <c r="G57" i="1"/>
  <c r="G58" i="1"/>
  <c r="G59" i="1"/>
  <c r="G60" i="1"/>
  <c r="G62" i="1"/>
  <c r="G63" i="1"/>
  <c r="G64" i="1"/>
  <c r="G66" i="1"/>
  <c r="G67" i="1"/>
  <c r="G70" i="1"/>
  <c r="G71" i="1"/>
  <c r="G72" i="1"/>
  <c r="G73" i="1"/>
  <c r="G74" i="1"/>
  <c r="E69" i="1"/>
  <c r="F69" i="1" s="1"/>
  <c r="G7" i="1"/>
  <c r="G8" i="1"/>
  <c r="G9" i="1"/>
  <c r="G10" i="1"/>
  <c r="G6" i="1"/>
  <c r="E14" i="1"/>
  <c r="G14" i="1" s="1"/>
  <c r="E18" i="1"/>
  <c r="E54" i="1"/>
  <c r="E61" i="1"/>
  <c r="E65" i="1"/>
  <c r="G61" i="1" l="1"/>
  <c r="G18" i="1"/>
  <c r="G65" i="1"/>
  <c r="E68" i="1"/>
  <c r="G69" i="1"/>
  <c r="G21" i="1"/>
  <c r="G54" i="1"/>
  <c r="G68" i="1" l="1"/>
  <c r="G75" i="1"/>
  <c r="E11" i="1" l="1"/>
  <c r="G11" i="1"/>
  <c r="D68" i="1" l="1"/>
  <c r="F68" i="1" s="1"/>
  <c r="D67" i="1"/>
  <c r="F67" i="1" s="1"/>
  <c r="C24" i="1" l="1"/>
  <c r="C27" i="1"/>
  <c r="F13" i="1" l="1"/>
  <c r="D18" i="1" l="1"/>
  <c r="F18" i="1" s="1"/>
  <c r="C45" i="1" l="1"/>
  <c r="C36" i="1"/>
  <c r="C47" i="1"/>
  <c r="C49" i="1"/>
  <c r="C51" i="1"/>
  <c r="D65" i="1" l="1"/>
  <c r="F65" i="1" s="1"/>
  <c r="D61" i="1"/>
  <c r="F61" i="1" s="1"/>
  <c r="D54" i="1"/>
  <c r="F54" i="1" s="1"/>
  <c r="D14" i="1" l="1"/>
  <c r="D3" i="1"/>
  <c r="D11" i="1" l="1"/>
  <c r="F11" i="1" s="1"/>
  <c r="F3" i="1"/>
  <c r="F5" i="2"/>
  <c r="F13" i="2" s="1"/>
  <c r="G13" i="2" l="1"/>
</calcChain>
</file>

<file path=xl/sharedStrings.xml><?xml version="1.0" encoding="utf-8"?>
<sst xmlns="http://schemas.openxmlformats.org/spreadsheetml/2006/main" count="299" uniqueCount="155">
  <si>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</si>
  <si>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</si>
  <si>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</si>
  <si>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</si>
  <si>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</si>
  <si>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</si>
  <si>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</si>
  <si>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</si>
  <si>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</si>
  <si>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</si>
  <si>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</si>
  <si>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</si>
  <si>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</si>
  <si>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</si>
  <si>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</si>
  <si>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</si>
  <si>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</si>
  <si>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</si>
  <si>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</si>
  <si>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</si>
  <si>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</si>
  <si>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</si>
  <si>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</si>
  <si>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</si>
  <si>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</si>
  <si>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</si>
  <si>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</si>
  <si>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</si>
  <si>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</si>
  <si>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</si>
  <si>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</si>
  <si>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</si>
  <si>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</si>
  <si>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</si>
  <si>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</si>
  <si>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</si>
  <si>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</si>
  <si>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</si>
  <si>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</si>
  <si>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</si>
  <si>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</si>
  <si>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</si>
  <si>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</si>
  <si>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</si>
  <si>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</si>
  <si>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</si>
  <si>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</si>
  <si>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</si>
  <si>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</si>
  <si>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</si>
  <si>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</si>
  <si>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</si>
  <si>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</si>
  <si>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</si>
  <si>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</si>
  <si>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</si>
  <si>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</si>
  <si>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</si>
  <si>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</si>
  <si>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</si>
  <si>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</si>
  <si>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</si>
  <si>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</si>
  <si>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</si>
  <si>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</si>
  <si>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</si>
  <si>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</si>
  <si>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</si>
  <si>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</si>
  <si>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</si>
  <si>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</si>
  <si>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 xml:space="preserve">REZERVA </t>
  </si>
  <si>
    <t>8.</t>
  </si>
  <si>
    <t>POKRIVANJE MANJKA PRIHODA IZ PRETHODNE GODINE</t>
  </si>
  <si>
    <t>SVEUKUPNO 1</t>
  </si>
  <si>
    <t>9.</t>
  </si>
  <si>
    <t xml:space="preserve">udio % u realizaciji </t>
  </si>
  <si>
    <t xml:space="preserve">indeks </t>
  </si>
  <si>
    <t>realizacija</t>
  </si>
  <si>
    <t>/rebalans</t>
  </si>
  <si>
    <t>udio % u realizaciji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</si>
  <si>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</si>
  <si>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</si>
  <si>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</si>
  <si>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</si>
  <si>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</si>
  <si>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</si>
  <si>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</si>
  <si>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</si>
  <si>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</si>
  <si>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</si>
  <si>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</si>
  <si>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</si>
  <si>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</si>
  <si>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2.3.14.</t>
  </si>
  <si>
    <t>2.3.18.</t>
  </si>
  <si>
    <t>Suljoško ljeto</t>
  </si>
  <si>
    <t>Moto susreti</t>
  </si>
  <si>
    <t xml:space="preserve">Proslava 1. svibnja </t>
  </si>
  <si>
    <t>GlinArt</t>
  </si>
  <si>
    <t>2.3.19.</t>
  </si>
  <si>
    <t>2.3.20.</t>
  </si>
  <si>
    <t>2.3.21.</t>
  </si>
  <si>
    <t>2.3.22.</t>
  </si>
  <si>
    <t>2.3.23.</t>
  </si>
  <si>
    <t>2.3.24.</t>
  </si>
  <si>
    <t>2.3.25.</t>
  </si>
  <si>
    <t>AMORTIZACIJA</t>
  </si>
  <si>
    <t xml:space="preserve">Cikloturističke manifestacije (MTB XCO) </t>
  </si>
  <si>
    <t>Uskrsni korzo</t>
  </si>
  <si>
    <t>Pokladno jahanje</t>
  </si>
  <si>
    <t>Smotra svatovskih zaprega</t>
  </si>
  <si>
    <t>Dani kajkavštine</t>
  </si>
  <si>
    <t>BURE kulture</t>
  </si>
  <si>
    <t xml:space="preserve">Plan za 2024. </t>
  </si>
  <si>
    <t xml:space="preserve">Plan za 2025. </t>
  </si>
  <si>
    <t>Plan za 2024.</t>
  </si>
  <si>
    <t>Plan za 2025.</t>
  </si>
  <si>
    <t>2.3.15.</t>
  </si>
  <si>
    <t>2.3.16.</t>
  </si>
  <si>
    <t>2.3.17.</t>
  </si>
  <si>
    <t>2.3.26.</t>
  </si>
  <si>
    <t>2.3.27.</t>
  </si>
  <si>
    <t>Akademija blata</t>
  </si>
  <si>
    <t>2.3.28.</t>
  </si>
  <si>
    <t>2.3.29.</t>
  </si>
  <si>
    <t>Festival kulena /nacionalno ocjenjivanje</t>
  </si>
  <si>
    <t>Gastro fest</t>
  </si>
  <si>
    <t>Wine &amp; Walk</t>
  </si>
  <si>
    <t>Dani Baranjskog Bauhausa</t>
  </si>
  <si>
    <t>Proslava svetkovine Velike Gospe</t>
  </si>
  <si>
    <t>Natjecanje u kuhanju pilećeg paprikaša/Pile + trganci</t>
  </si>
  <si>
    <t>Banovo brdo vertical</t>
  </si>
  <si>
    <t>Baranja trail</t>
  </si>
  <si>
    <t>Vinski bor maraton</t>
  </si>
  <si>
    <t>2.3.30.</t>
  </si>
  <si>
    <t>Dan baranjskog meda</t>
  </si>
  <si>
    <t>Indeks PLAN 2025./2024.</t>
  </si>
  <si>
    <t>Plan  2025.</t>
  </si>
  <si>
    <t>Rebalans do 30.09.2025.</t>
  </si>
  <si>
    <t>Plan 2025.</t>
  </si>
  <si>
    <t>Rebalans do 30.09.2025</t>
  </si>
  <si>
    <t>Realizacija 2025.</t>
  </si>
  <si>
    <t>Winter Wine &amp; walk</t>
  </si>
  <si>
    <t>Petaračke buše</t>
  </si>
  <si>
    <t>Proljetni vašar</t>
  </si>
  <si>
    <t>Vinatlon</t>
  </si>
  <si>
    <t>Najveća hrvatska fišijada</t>
  </si>
  <si>
    <t>Zimski vašar i ČvarakFest</t>
  </si>
  <si>
    <t>Advent u Baranji</t>
  </si>
  <si>
    <t>Cikloturističke manifestacije (BRUT)</t>
  </si>
  <si>
    <t>Dani činjenja dobrih djela</t>
  </si>
  <si>
    <t>Mjesec baranjske kuhinje</t>
  </si>
  <si>
    <t>,</t>
  </si>
  <si>
    <t>Baranjska už'na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</si>
</sst>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#,##0.00\ [$€-1]"/>
    <numFmt numFmtId="165" formatCode="_-* #,##0.00\ [$€-41A]_-;\-* #,##0.00\ [$€-41A]_-;_-* &quot;-&quot;??\ [$€-41A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4" fontId="8" fillId="2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 wrapText="1"/>
    </xf>
    <xf numFmtId="10" fontId="8" fillId="2" borderId="1" xfId="0" applyNumberFormat="1" applyFont="1" applyFill="1" applyBorder="1" applyAlignment="1">
      <alignment vertical="center"/>
    </xf>
    <xf numFmtId="2" fontId="8" fillId="2" borderId="1" xfId="1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0" fontId="8" fillId="4" borderId="1" xfId="0" applyNumberFormat="1" applyFont="1" applyFill="1" applyBorder="1" applyAlignment="1">
      <alignment vertical="center"/>
    </xf>
    <xf numFmtId="2" fontId="8" fillId="4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2" fontId="14" fillId="5" borderId="1" xfId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/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/>
    </xf>
    <xf numFmtId="10" fontId="14" fillId="5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5" fontId="8" fillId="2" borderId="1" xfId="2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16" fillId="5" borderId="0" xfId="2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165" fontId="0" fillId="0" borderId="0" xfId="0" applyNumberFormat="1"/>
    <xf numFmtId="165" fontId="7" fillId="0" borderId="1" xfId="2" applyNumberFormat="1" applyFont="1" applyBorder="1" applyAlignment="1">
      <alignment vertical="center"/>
    </xf>
    <xf numFmtId="165" fontId="8" fillId="0" borderId="1" xfId="2" applyNumberFormat="1" applyFont="1" applyBorder="1" applyAlignment="1">
      <alignment vertical="center"/>
    </xf>
    <xf numFmtId="2" fontId="0" fillId="0" borderId="0" xfId="0" applyNumberFormat="1"/>
    <xf numFmtId="165" fontId="10" fillId="3" borderId="1" xfId="0" applyNumberFormat="1" applyFont="1" applyFill="1" applyBorder="1" applyAlignment="1">
      <alignment vertical="center"/>
    </xf>
    <xf numFmtId="10" fontId="16" fillId="6" borderId="1" xfId="1" applyNumberFormat="1" applyFont="1" applyFill="1" applyBorder="1" applyAlignment="1">
      <alignment vertical="center"/>
    </xf>
    <xf numFmtId="9" fontId="16" fillId="5" borderId="1" xfId="1" applyFont="1" applyFill="1" applyBorder="1" applyAlignment="1">
      <alignment vertical="center"/>
    </xf>
    <xf numFmtId="10" fontId="8" fillId="2" borderId="1" xfId="1" applyNumberFormat="1" applyFont="1" applyFill="1" applyBorder="1" applyAlignment="1">
      <alignment vertical="center"/>
    </xf>
    <xf numFmtId="9" fontId="8" fillId="2" borderId="1" xfId="1" applyFont="1" applyFill="1" applyBorder="1" applyAlignment="1">
      <alignment vertical="center"/>
    </xf>
    <xf numFmtId="10" fontId="8" fillId="0" borderId="1" xfId="1" applyNumberFormat="1" applyFont="1" applyFill="1" applyBorder="1" applyAlignment="1">
      <alignment vertical="center"/>
    </xf>
    <xf numFmtId="9" fontId="8" fillId="4" borderId="1" xfId="1" applyFont="1" applyFill="1" applyBorder="1" applyAlignment="1">
      <alignment vertical="center"/>
    </xf>
    <xf numFmtId="9" fontId="17" fillId="4" borderId="1" xfId="1" applyFont="1" applyFill="1" applyBorder="1" applyAlignment="1">
      <alignment vertical="center"/>
    </xf>
    <xf numFmtId="9" fontId="8" fillId="2" borderId="1" xfId="1" applyNumberFormat="1" applyFont="1" applyFill="1" applyBorder="1" applyAlignment="1">
      <alignment vertical="center"/>
    </xf>
    <xf numFmtId="10" fontId="8" fillId="4" borderId="1" xfId="1" applyNumberFormat="1" applyFont="1" applyFill="1" applyBorder="1" applyAlignment="1">
      <alignment vertical="center"/>
    </xf>
    <xf numFmtId="9" fontId="8" fillId="4" borderId="1" xfId="1" applyNumberFormat="1" applyFont="1" applyFill="1" applyBorder="1" applyAlignment="1">
      <alignment vertical="center"/>
    </xf>
    <xf numFmtId="10" fontId="16" fillId="5" borderId="1" xfId="1" applyNumberFormat="1" applyFont="1" applyFill="1" applyBorder="1" applyAlignment="1">
      <alignment vertical="center"/>
    </xf>
    <xf numFmtId="9" fontId="16" fillId="5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Financijski-plan-za-2023.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Z%20Baranje%202021/Rebalans%20za%202021/Knjig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 rada"/>
      <sheetName val="Izvješće"/>
    </sheetNames>
    <sheetDataSet>
      <sheetData sheetId="0">
        <row r="24">
          <cell r="C24" t="str">
            <v>Winter Wine &amp; walk</v>
          </cell>
        </row>
        <row r="25">
          <cell r="C25" t="str">
            <v>Petaračke buše</v>
          </cell>
        </row>
        <row r="26">
          <cell r="C26" t="str">
            <v>Proljetni vašar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>
        <row r="27">
          <cell r="C27" t="str">
            <v>Petaračke buše</v>
          </cell>
        </row>
        <row r="42">
          <cell r="C42" t="str">
            <v>Najveća hrvatska fišijada</v>
          </cell>
        </row>
        <row r="44">
          <cell r="C44" t="str">
            <v>Vinatlon</v>
          </cell>
        </row>
        <row r="45">
          <cell r="C45" t="str">
            <v>Branjska už'na</v>
          </cell>
        </row>
        <row r="46">
          <cell r="C46" t="str">
            <v>Zimski vašar i ČvarakFest</v>
          </cell>
        </row>
        <row r="47">
          <cell r="C47" t="str">
            <v>Advent u Baranji</v>
          </cell>
        </row>
        <row r="48">
          <cell r="C48" t="str">
            <v>Cikloturističke manifestacije (BRUT)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workbookViewId="0">
      <selection activeCell="L20" sqref="L20"/>
    </sheetView>
  </sheetViews>
  <sheetFormatPr defaultRowHeight="15" x14ac:dyDescent="0.25"/>
  <cols>
    <col min="1" max="1" width="3.85546875" customWidth="1"/>
    <col min="2" max="2" width="8.140625" customWidth="1"/>
    <col min="3" max="3" width="50.85546875" customWidth="1"/>
    <col min="4" max="5" width="16.28515625" customWidth="1"/>
    <col min="6" max="6" width="14.28515625" customWidth="1"/>
    <col min="7" max="7" width="8.28515625" customWidth="1"/>
    <col min="10" max="10" width="9.140625" customWidth="1"/>
  </cols>
  <sheetData>
    <row r="1" spans="1:7" ht="21" x14ac:dyDescent="0.25">
      <c r="A1" s="1"/>
    </row>
    <row r="2" spans="1:7" ht="30" x14ac:dyDescent="0.25">
      <c r="A2" s="25"/>
      <c r="B2" s="5"/>
      <c r="C2" s="26" t="s">
        <v>0</v>
      </c>
      <c r="D2" s="26" t="s">
        <v>114</v>
      </c>
      <c r="E2" s="26" t="s">
        <v>115</v>
      </c>
      <c r="F2" s="26" t="s">
        <v>137</v>
      </c>
      <c r="G2" s="26" t="s">
        <v>1</v>
      </c>
    </row>
    <row r="3" spans="1:7" x14ac:dyDescent="0.25">
      <c r="A3" s="5" t="s">
        <v>2</v>
      </c>
      <c r="B3" s="5"/>
      <c r="C3" s="5" t="s">
        <v>3</v>
      </c>
      <c r="D3" s="18">
        <f>SUM(D4:D5)</f>
        <v>33000</v>
      </c>
      <c r="E3" s="18">
        <f>Izvješće!D5</f>
        <v>36000</v>
      </c>
      <c r="F3" s="20">
        <f>E3/D3</f>
        <v>1.0909090909090908</v>
      </c>
      <c r="G3" s="21">
        <f>E3/319000*100</f>
        <v>11.285266457680251</v>
      </c>
    </row>
    <row r="4" spans="1:7" x14ac:dyDescent="0.25">
      <c r="A4" s="6"/>
      <c r="B4" s="6" t="s">
        <v>4</v>
      </c>
      <c r="C4" s="6" t="s">
        <v>5</v>
      </c>
      <c r="D4" s="22">
        <v>11000</v>
      </c>
      <c r="E4" s="22">
        <v>11000</v>
      </c>
      <c r="F4" s="23">
        <f t="shared" ref="F4:F11" si="0">E4/D4</f>
        <v>1</v>
      </c>
      <c r="G4" s="24"/>
    </row>
    <row r="5" spans="1:7" x14ac:dyDescent="0.25">
      <c r="A5" s="27"/>
      <c r="B5" s="6" t="s">
        <v>6</v>
      </c>
      <c r="C5" s="6" t="s">
        <v>7</v>
      </c>
      <c r="D5" s="22">
        <v>22000</v>
      </c>
      <c r="E5" s="22">
        <v>25000</v>
      </c>
      <c r="F5" s="23">
        <f t="shared" si="0"/>
        <v>1.1363636363636365</v>
      </c>
      <c r="G5" s="24"/>
    </row>
    <row r="6" spans="1:7" ht="30" x14ac:dyDescent="0.25">
      <c r="A6" s="5" t="s">
        <v>8</v>
      </c>
      <c r="B6" s="5"/>
      <c r="C6" s="5" t="s">
        <v>9</v>
      </c>
      <c r="D6" s="18">
        <v>108959.99</v>
      </c>
      <c r="E6" s="18">
        <v>122000</v>
      </c>
      <c r="F6" s="20">
        <f t="shared" si="0"/>
        <v>1.1196770484285103</v>
      </c>
      <c r="G6" s="21">
        <f>E6/319000*100</f>
        <v>38.244514106583068</v>
      </c>
    </row>
    <row r="7" spans="1:7" x14ac:dyDescent="0.25">
      <c r="A7" s="7" t="s">
        <v>10</v>
      </c>
      <c r="B7" s="7"/>
      <c r="C7" s="7" t="s">
        <v>11</v>
      </c>
      <c r="D7" s="18">
        <v>120000</v>
      </c>
      <c r="E7" s="18">
        <v>130000</v>
      </c>
      <c r="F7" s="20">
        <f t="shared" si="0"/>
        <v>1.0833333333333333</v>
      </c>
      <c r="G7" s="21">
        <f t="shared" ref="G7:G10" si="1">E7/319000*100</f>
        <v>40.752351097178682</v>
      </c>
    </row>
    <row r="8" spans="1:7" x14ac:dyDescent="0.25">
      <c r="A8" s="7" t="s">
        <v>12</v>
      </c>
      <c r="B8" s="8"/>
      <c r="C8" s="7" t="s">
        <v>14</v>
      </c>
      <c r="D8" s="28">
        <v>23000</v>
      </c>
      <c r="E8" s="28">
        <v>28000</v>
      </c>
      <c r="F8" s="20">
        <f t="shared" si="0"/>
        <v>1.2173913043478262</v>
      </c>
      <c r="G8" s="21">
        <f t="shared" si="1"/>
        <v>8.7774294670846391</v>
      </c>
    </row>
    <row r="9" spans="1:7" x14ac:dyDescent="0.25">
      <c r="A9" s="7" t="s">
        <v>13</v>
      </c>
      <c r="B9" s="8"/>
      <c r="C9" s="7" t="s">
        <v>16</v>
      </c>
      <c r="D9" s="28">
        <v>0</v>
      </c>
      <c r="E9" s="28">
        <v>0</v>
      </c>
      <c r="F9" s="20">
        <v>0</v>
      </c>
      <c r="G9" s="21">
        <f t="shared" si="1"/>
        <v>0</v>
      </c>
    </row>
    <row r="10" spans="1:7" x14ac:dyDescent="0.25">
      <c r="A10" s="7" t="s">
        <v>15</v>
      </c>
      <c r="B10" s="7"/>
      <c r="C10" s="7" t="s">
        <v>18</v>
      </c>
      <c r="D10" s="18">
        <v>3000</v>
      </c>
      <c r="E10" s="18">
        <v>3000</v>
      </c>
      <c r="F10" s="20">
        <f t="shared" si="0"/>
        <v>1</v>
      </c>
      <c r="G10" s="21">
        <f t="shared" si="1"/>
        <v>0.94043887147335425</v>
      </c>
    </row>
    <row r="11" spans="1:7" x14ac:dyDescent="0.25">
      <c r="A11" s="63"/>
      <c r="B11" s="63"/>
      <c r="C11" s="9" t="s">
        <v>19</v>
      </c>
      <c r="D11" s="19">
        <f>SUM(D3,D6:D10)</f>
        <v>287959.99</v>
      </c>
      <c r="E11" s="19">
        <f>SUM(E3,E6:E10)</f>
        <v>319000</v>
      </c>
      <c r="F11" s="35">
        <f t="shared" si="0"/>
        <v>1.1077927874632862</v>
      </c>
      <c r="G11" s="29">
        <f>SUM(G3:G10)</f>
        <v>100</v>
      </c>
    </row>
    <row r="12" spans="1:7" x14ac:dyDescent="0.25">
      <c r="A12" s="30"/>
      <c r="B12" s="31"/>
      <c r="C12" s="31"/>
      <c r="D12" s="31"/>
      <c r="E12" s="31"/>
      <c r="F12" s="31"/>
      <c r="G12" s="31"/>
    </row>
    <row r="13" spans="1:7" ht="29.25" customHeight="1" x14ac:dyDescent="0.25">
      <c r="A13" s="5"/>
      <c r="B13" s="5"/>
      <c r="C13" s="26" t="s">
        <v>20</v>
      </c>
      <c r="D13" s="26" t="s">
        <v>116</v>
      </c>
      <c r="E13" s="26" t="s">
        <v>117</v>
      </c>
      <c r="F13" s="26" t="str">
        <f>$F$2</f>
        <v>Indeks PLAN 2025./2024.</v>
      </c>
      <c r="G13" s="26" t="s">
        <v>1</v>
      </c>
    </row>
    <row r="14" spans="1:7" x14ac:dyDescent="0.25">
      <c r="A14" s="5" t="s">
        <v>2</v>
      </c>
      <c r="B14" s="5"/>
      <c r="C14" s="5" t="s">
        <v>21</v>
      </c>
      <c r="D14" s="18">
        <f>SUM(D15:D17)</f>
        <v>0</v>
      </c>
      <c r="E14" s="18">
        <f>SUM(E15:E17)</f>
        <v>7000</v>
      </c>
      <c r="F14" s="20">
        <v>0</v>
      </c>
      <c r="G14" s="21">
        <f>E14/319000*100</f>
        <v>2.1943573667711598</v>
      </c>
    </row>
    <row r="15" spans="1:7" ht="45" x14ac:dyDescent="0.25">
      <c r="A15" s="13"/>
      <c r="B15" s="13" t="s">
        <v>4</v>
      </c>
      <c r="C15" s="13" t="s">
        <v>22</v>
      </c>
      <c r="D15" s="32">
        <v>0</v>
      </c>
      <c r="E15" s="32">
        <v>7000</v>
      </c>
      <c r="F15" s="23">
        <v>0</v>
      </c>
      <c r="G15" s="24">
        <f t="shared" ref="G15:G75" si="2">E15/319000*100</f>
        <v>2.1943573667711598</v>
      </c>
    </row>
    <row r="16" spans="1:7" x14ac:dyDescent="0.25">
      <c r="A16" s="15"/>
      <c r="B16" s="13" t="s">
        <v>6</v>
      </c>
      <c r="C16" s="13" t="s">
        <v>23</v>
      </c>
      <c r="D16" s="32">
        <v>0</v>
      </c>
      <c r="E16" s="32">
        <v>0</v>
      </c>
      <c r="F16" s="23">
        <v>0</v>
      </c>
      <c r="G16" s="24">
        <f t="shared" si="2"/>
        <v>0</v>
      </c>
    </row>
    <row r="17" spans="1:7" x14ac:dyDescent="0.25">
      <c r="A17" s="13"/>
      <c r="B17" s="13" t="s">
        <v>24</v>
      </c>
      <c r="C17" s="13" t="s">
        <v>25</v>
      </c>
      <c r="D17" s="32">
        <v>0</v>
      </c>
      <c r="E17" s="32">
        <v>0</v>
      </c>
      <c r="F17" s="23">
        <v>0</v>
      </c>
      <c r="G17" s="24">
        <f t="shared" si="2"/>
        <v>0</v>
      </c>
    </row>
    <row r="18" spans="1:7" x14ac:dyDescent="0.25">
      <c r="A18" s="5" t="s">
        <v>26</v>
      </c>
      <c r="B18" s="5"/>
      <c r="C18" s="5" t="s">
        <v>27</v>
      </c>
      <c r="D18" s="18">
        <f>SUM(D19:D21,D52:D53)</f>
        <v>170369.85</v>
      </c>
      <c r="E18" s="18">
        <f>SUM(E19:E21,E52:E53)</f>
        <v>188740</v>
      </c>
      <c r="F18" s="20">
        <f t="shared" ref="F18:F74" si="3">E18/D18</f>
        <v>1.1078251228136904</v>
      </c>
      <c r="G18" s="21">
        <f t="shared" si="2"/>
        <v>59.16614420062696</v>
      </c>
    </row>
    <row r="19" spans="1:7" ht="30" x14ac:dyDescent="0.25">
      <c r="A19" s="15"/>
      <c r="B19" s="13" t="s">
        <v>28</v>
      </c>
      <c r="C19" s="13" t="s">
        <v>29</v>
      </c>
      <c r="D19" s="32">
        <v>0</v>
      </c>
      <c r="E19" s="32">
        <v>0</v>
      </c>
      <c r="F19" s="23">
        <v>0</v>
      </c>
      <c r="G19" s="24">
        <f t="shared" si="2"/>
        <v>0</v>
      </c>
    </row>
    <row r="20" spans="1:7" x14ac:dyDescent="0.25">
      <c r="A20" s="13"/>
      <c r="B20" s="13" t="s">
        <v>30</v>
      </c>
      <c r="C20" s="13" t="s">
        <v>31</v>
      </c>
      <c r="D20" s="32">
        <v>0</v>
      </c>
      <c r="E20" s="32">
        <v>0</v>
      </c>
      <c r="F20" s="23">
        <v>0</v>
      </c>
      <c r="G20" s="24">
        <f t="shared" si="2"/>
        <v>0</v>
      </c>
    </row>
    <row r="21" spans="1:7" x14ac:dyDescent="0.25">
      <c r="A21" s="13"/>
      <c r="B21" s="13" t="s">
        <v>32</v>
      </c>
      <c r="C21" s="13" t="s">
        <v>33</v>
      </c>
      <c r="D21" s="32">
        <f>SUM(D22:D51)</f>
        <v>136750</v>
      </c>
      <c r="E21" s="32">
        <f>SUM(E22:E51)</f>
        <v>183740</v>
      </c>
      <c r="F21" s="23">
        <f t="shared" si="3"/>
        <v>1.3436197440585009</v>
      </c>
      <c r="G21" s="24">
        <f t="shared" si="2"/>
        <v>57.5987460815047</v>
      </c>
    </row>
    <row r="22" spans="1:7" ht="14.25" customHeight="1" x14ac:dyDescent="0.25">
      <c r="A22" s="13"/>
      <c r="B22" s="36" t="s">
        <v>81</v>
      </c>
      <c r="C22" s="13" t="s">
        <v>133</v>
      </c>
      <c r="D22" s="32">
        <v>800</v>
      </c>
      <c r="E22" s="32">
        <v>600</v>
      </c>
      <c r="F22" s="23">
        <f t="shared" si="3"/>
        <v>0.75</v>
      </c>
      <c r="G22" s="24">
        <f>E22/319000*100</f>
        <v>0.18808777429467086</v>
      </c>
    </row>
    <row r="23" spans="1:7" x14ac:dyDescent="0.25">
      <c r="A23" s="13"/>
      <c r="B23" s="36" t="s">
        <v>82</v>
      </c>
      <c r="C23" s="13" t="str">
        <f>'[1]Program rada'!C24</f>
        <v>Winter Wine &amp; walk</v>
      </c>
      <c r="D23" s="32">
        <v>7000</v>
      </c>
      <c r="E23" s="32">
        <v>12600</v>
      </c>
      <c r="F23" s="23">
        <f t="shared" si="3"/>
        <v>1.8</v>
      </c>
      <c r="G23" s="24">
        <f t="shared" si="2"/>
        <v>3.949843260188088</v>
      </c>
    </row>
    <row r="24" spans="1:7" x14ac:dyDescent="0.25">
      <c r="A24" s="13"/>
      <c r="B24" s="36" t="s">
        <v>83</v>
      </c>
      <c r="C24" s="13" t="str">
        <f>'[1]Program rada'!C25</f>
        <v>Petaračke buše</v>
      </c>
      <c r="D24" s="32">
        <v>300</v>
      </c>
      <c r="E24" s="32">
        <v>1200</v>
      </c>
      <c r="F24" s="23">
        <f t="shared" si="3"/>
        <v>4</v>
      </c>
      <c r="G24" s="24">
        <f t="shared" si="2"/>
        <v>0.37617554858934171</v>
      </c>
    </row>
    <row r="25" spans="1:7" x14ac:dyDescent="0.25">
      <c r="A25" s="13"/>
      <c r="B25" s="36" t="s">
        <v>84</v>
      </c>
      <c r="C25" s="13" t="s">
        <v>110</v>
      </c>
      <c r="D25" s="32">
        <v>0</v>
      </c>
      <c r="E25" s="32">
        <v>240</v>
      </c>
      <c r="F25" s="23">
        <v>0</v>
      </c>
      <c r="G25" s="24">
        <f t="shared" si="2"/>
        <v>7.5235109717868329E-2</v>
      </c>
    </row>
    <row r="26" spans="1:7" ht="14.25" customHeight="1" x14ac:dyDescent="0.25">
      <c r="A26" s="13"/>
      <c r="B26" s="36" t="s">
        <v>85</v>
      </c>
      <c r="C26" s="13" t="s">
        <v>132</v>
      </c>
      <c r="D26" s="32">
        <v>400</v>
      </c>
      <c r="E26" s="32">
        <v>600</v>
      </c>
      <c r="F26" s="23">
        <f t="shared" si="3"/>
        <v>1.5</v>
      </c>
      <c r="G26" s="24">
        <f>E26/319000*100</f>
        <v>0.18808777429467086</v>
      </c>
    </row>
    <row r="27" spans="1:7" x14ac:dyDescent="0.25">
      <c r="A27" s="13"/>
      <c r="B27" s="13" t="s">
        <v>86</v>
      </c>
      <c r="C27" s="13" t="str">
        <f>'[1]Program rada'!C26</f>
        <v>Proljetni vašar</v>
      </c>
      <c r="D27" s="32">
        <v>2000</v>
      </c>
      <c r="E27" s="32">
        <v>2200</v>
      </c>
      <c r="F27" s="23">
        <f t="shared" si="3"/>
        <v>1.1000000000000001</v>
      </c>
      <c r="G27" s="24">
        <f t="shared" si="2"/>
        <v>0.68965517241379315</v>
      </c>
    </row>
    <row r="28" spans="1:7" x14ac:dyDescent="0.25">
      <c r="A28" s="13"/>
      <c r="B28" s="13" t="s">
        <v>87</v>
      </c>
      <c r="C28" s="13" t="s">
        <v>109</v>
      </c>
      <c r="D28" s="32">
        <v>5500</v>
      </c>
      <c r="E28" s="32">
        <v>3000</v>
      </c>
      <c r="F28" s="23">
        <f t="shared" si="3"/>
        <v>0.54545454545454541</v>
      </c>
      <c r="G28" s="24">
        <f t="shared" si="2"/>
        <v>0.94043887147335425</v>
      </c>
    </row>
    <row r="29" spans="1:7" x14ac:dyDescent="0.25">
      <c r="A29" s="13"/>
      <c r="B29" s="13" t="s">
        <v>88</v>
      </c>
      <c r="C29" s="13" t="s">
        <v>136</v>
      </c>
      <c r="D29" s="32">
        <v>0</v>
      </c>
      <c r="E29" s="32">
        <v>240</v>
      </c>
      <c r="F29" s="23">
        <v>0</v>
      </c>
      <c r="G29" s="24">
        <f>E29/319000*100</f>
        <v>7.5235109717868329E-2</v>
      </c>
    </row>
    <row r="30" spans="1:7" x14ac:dyDescent="0.25">
      <c r="A30" s="13"/>
      <c r="B30" s="13" t="s">
        <v>89</v>
      </c>
      <c r="C30" s="13" t="s">
        <v>98</v>
      </c>
      <c r="D30" s="32">
        <v>1000</v>
      </c>
      <c r="E30" s="32">
        <v>480</v>
      </c>
      <c r="F30" s="23">
        <f t="shared" si="3"/>
        <v>0.48</v>
      </c>
      <c r="G30" s="24">
        <f>E30/319000*100</f>
        <v>0.15047021943573666</v>
      </c>
    </row>
    <row r="31" spans="1:7" x14ac:dyDescent="0.25">
      <c r="A31" s="13"/>
      <c r="B31" s="13" t="s">
        <v>90</v>
      </c>
      <c r="C31" s="13" t="s">
        <v>97</v>
      </c>
      <c r="D31" s="32">
        <v>300</v>
      </c>
      <c r="E31" s="32">
        <v>240</v>
      </c>
      <c r="F31" s="23">
        <f t="shared" si="3"/>
        <v>0.8</v>
      </c>
      <c r="G31" s="24">
        <f t="shared" si="2"/>
        <v>7.5235109717868329E-2</v>
      </c>
    </row>
    <row r="32" spans="1:7" ht="13.5" customHeight="1" x14ac:dyDescent="0.25">
      <c r="A32" s="13"/>
      <c r="B32" s="13" t="s">
        <v>91</v>
      </c>
      <c r="C32" s="13" t="s">
        <v>99</v>
      </c>
      <c r="D32" s="32">
        <v>500</v>
      </c>
      <c r="E32" s="32">
        <v>720</v>
      </c>
      <c r="F32" s="23">
        <f t="shared" si="3"/>
        <v>1.44</v>
      </c>
      <c r="G32" s="24">
        <f>E32/319000*100</f>
        <v>0.22570532915360503</v>
      </c>
    </row>
    <row r="33" spans="1:7" ht="17.25" customHeight="1" x14ac:dyDescent="0.25">
      <c r="A33" s="13"/>
      <c r="B33" s="13" t="s">
        <v>92</v>
      </c>
      <c r="C33" s="13" t="s">
        <v>126</v>
      </c>
      <c r="D33" s="32">
        <v>10000</v>
      </c>
      <c r="E33" s="32">
        <v>1200</v>
      </c>
      <c r="F33" s="23">
        <f t="shared" si="3"/>
        <v>0.12</v>
      </c>
      <c r="G33" s="24">
        <f>E33/319000*100</f>
        <v>0.37617554858934171</v>
      </c>
    </row>
    <row r="34" spans="1:7" x14ac:dyDescent="0.25">
      <c r="A34" s="13"/>
      <c r="B34" s="13" t="s">
        <v>93</v>
      </c>
      <c r="C34" s="13" t="s">
        <v>112</v>
      </c>
      <c r="D34" s="32">
        <v>0</v>
      </c>
      <c r="E34" s="32">
        <v>240</v>
      </c>
      <c r="F34" s="23">
        <v>0</v>
      </c>
      <c r="G34" s="24">
        <f t="shared" si="2"/>
        <v>7.5235109717868329E-2</v>
      </c>
    </row>
    <row r="35" spans="1:7" x14ac:dyDescent="0.25">
      <c r="A35" s="13"/>
      <c r="B35" s="13" t="s">
        <v>94</v>
      </c>
      <c r="C35" s="13" t="s">
        <v>128</v>
      </c>
      <c r="D35" s="32">
        <v>20000</v>
      </c>
      <c r="E35" s="32">
        <v>18500</v>
      </c>
      <c r="F35" s="23">
        <f t="shared" si="3"/>
        <v>0.92500000000000004</v>
      </c>
      <c r="G35" s="24">
        <f t="shared" si="2"/>
        <v>5.7993730407523509</v>
      </c>
    </row>
    <row r="36" spans="1:7" ht="14.25" customHeight="1" x14ac:dyDescent="0.25">
      <c r="A36" s="13"/>
      <c r="B36" s="13" t="s">
        <v>118</v>
      </c>
      <c r="C36" s="13" t="str">
        <f>[2]List1!C44</f>
        <v>Vinatlon</v>
      </c>
      <c r="D36" s="32">
        <v>6000</v>
      </c>
      <c r="E36" s="32">
        <v>30000</v>
      </c>
      <c r="F36" s="23">
        <f t="shared" si="3"/>
        <v>5</v>
      </c>
      <c r="G36" s="24">
        <f>E36/319000*100</f>
        <v>9.4043887147335425</v>
      </c>
    </row>
    <row r="37" spans="1:7" ht="15" customHeight="1" x14ac:dyDescent="0.25">
      <c r="A37" s="13"/>
      <c r="B37" s="13" t="s">
        <v>119</v>
      </c>
      <c r="C37" s="13" t="s">
        <v>96</v>
      </c>
      <c r="D37" s="32">
        <v>17000</v>
      </c>
      <c r="E37" s="32">
        <v>30000</v>
      </c>
      <c r="F37" s="23">
        <f t="shared" si="3"/>
        <v>1.7647058823529411</v>
      </c>
      <c r="G37" s="24">
        <f t="shared" si="2"/>
        <v>9.4043887147335425</v>
      </c>
    </row>
    <row r="38" spans="1:7" ht="14.25" customHeight="1" x14ac:dyDescent="0.25">
      <c r="A38" s="13"/>
      <c r="B38" s="13" t="s">
        <v>120</v>
      </c>
      <c r="C38" s="13" t="s">
        <v>123</v>
      </c>
      <c r="D38" s="32">
        <v>1000</v>
      </c>
      <c r="E38" s="32">
        <v>0</v>
      </c>
      <c r="F38" s="23">
        <f t="shared" si="3"/>
        <v>0</v>
      </c>
      <c r="G38" s="24">
        <f t="shared" si="2"/>
        <v>0</v>
      </c>
    </row>
    <row r="39" spans="1:7" ht="14.25" customHeight="1" x14ac:dyDescent="0.25">
      <c r="A39" s="13"/>
      <c r="B39" s="13" t="s">
        <v>95</v>
      </c>
      <c r="C39" s="13" t="s">
        <v>113</v>
      </c>
      <c r="D39" s="32">
        <v>0</v>
      </c>
      <c r="E39" s="32">
        <v>4800</v>
      </c>
      <c r="F39" s="23">
        <v>0</v>
      </c>
      <c r="G39" s="24">
        <f t="shared" si="2"/>
        <v>1.5047021943573669</v>
      </c>
    </row>
    <row r="40" spans="1:7" ht="15.75" customHeight="1" x14ac:dyDescent="0.25">
      <c r="A40" s="13"/>
      <c r="B40" s="13" t="s">
        <v>100</v>
      </c>
      <c r="C40" s="13" t="s">
        <v>129</v>
      </c>
      <c r="D40" s="32">
        <v>0</v>
      </c>
      <c r="E40" s="32">
        <v>720</v>
      </c>
      <c r="F40" s="23">
        <v>0</v>
      </c>
      <c r="G40" s="24">
        <f t="shared" si="2"/>
        <v>0.22570532915360503</v>
      </c>
    </row>
    <row r="41" spans="1:7" ht="12.75" customHeight="1" x14ac:dyDescent="0.25">
      <c r="A41" s="13"/>
      <c r="B41" s="13" t="s">
        <v>101</v>
      </c>
      <c r="C41" s="13" t="s">
        <v>130</v>
      </c>
      <c r="D41" s="32">
        <v>0</v>
      </c>
      <c r="E41" s="32">
        <v>1500</v>
      </c>
      <c r="F41" s="23">
        <v>0</v>
      </c>
      <c r="G41" s="24">
        <f t="shared" si="2"/>
        <v>0.47021943573667713</v>
      </c>
    </row>
    <row r="42" spans="1:7" ht="14.25" customHeight="1" x14ac:dyDescent="0.25">
      <c r="A42" s="13"/>
      <c r="B42" s="13" t="s">
        <v>102</v>
      </c>
      <c r="C42" s="13" t="s">
        <v>131</v>
      </c>
      <c r="D42" s="32">
        <v>500</v>
      </c>
      <c r="E42" s="32">
        <v>240</v>
      </c>
      <c r="F42" s="23">
        <f t="shared" si="3"/>
        <v>0.48</v>
      </c>
      <c r="G42" s="24">
        <f t="shared" si="2"/>
        <v>7.5235109717868329E-2</v>
      </c>
    </row>
    <row r="43" spans="1:7" ht="14.25" customHeight="1" x14ac:dyDescent="0.25">
      <c r="A43" s="13"/>
      <c r="B43" s="13" t="s">
        <v>103</v>
      </c>
      <c r="C43" s="13" t="s">
        <v>111</v>
      </c>
      <c r="D43" s="32">
        <v>0</v>
      </c>
      <c r="E43" s="32">
        <v>480</v>
      </c>
      <c r="F43" s="23">
        <v>0</v>
      </c>
      <c r="G43" s="24">
        <f t="shared" si="2"/>
        <v>0.15047021943573666</v>
      </c>
    </row>
    <row r="44" spans="1:7" ht="15" customHeight="1" x14ac:dyDescent="0.25">
      <c r="A44" s="13"/>
      <c r="B44" s="13" t="s">
        <v>104</v>
      </c>
      <c r="C44" s="13" t="s">
        <v>127</v>
      </c>
      <c r="D44" s="32">
        <v>1200</v>
      </c>
      <c r="E44" s="32">
        <v>0</v>
      </c>
      <c r="F44" s="23">
        <f t="shared" si="3"/>
        <v>0</v>
      </c>
      <c r="G44" s="24">
        <f t="shared" si="2"/>
        <v>0</v>
      </c>
    </row>
    <row r="45" spans="1:7" ht="15.75" customHeight="1" x14ac:dyDescent="0.25">
      <c r="A45" s="13"/>
      <c r="B45" s="13" t="s">
        <v>105</v>
      </c>
      <c r="C45" s="13" t="str">
        <f>[2]List1!C42</f>
        <v>Najveća hrvatska fišijada</v>
      </c>
      <c r="D45" s="32">
        <v>40000</v>
      </c>
      <c r="E45" s="32">
        <v>48000</v>
      </c>
      <c r="F45" s="23">
        <f t="shared" si="3"/>
        <v>1.2</v>
      </c>
      <c r="G45" s="24">
        <f t="shared" si="2"/>
        <v>15.047021943573668</v>
      </c>
    </row>
    <row r="46" spans="1:7" ht="16.5" customHeight="1" x14ac:dyDescent="0.25">
      <c r="A46" s="13"/>
      <c r="B46" s="13" t="s">
        <v>106</v>
      </c>
      <c r="C46" s="13" t="s">
        <v>134</v>
      </c>
      <c r="D46" s="32">
        <v>6000</v>
      </c>
      <c r="E46" s="32">
        <v>5760</v>
      </c>
      <c r="F46" s="23">
        <f t="shared" si="3"/>
        <v>0.96</v>
      </c>
      <c r="G46" s="24">
        <f t="shared" si="2"/>
        <v>1.8056426332288402</v>
      </c>
    </row>
    <row r="47" spans="1:7" ht="17.25" customHeight="1" x14ac:dyDescent="0.25">
      <c r="A47" s="13"/>
      <c r="B47" s="13" t="s">
        <v>121</v>
      </c>
      <c r="C47" s="13" t="str">
        <f>[2]List1!C45</f>
        <v>Branjska už'na</v>
      </c>
      <c r="D47" s="32">
        <v>250</v>
      </c>
      <c r="E47" s="32">
        <v>500</v>
      </c>
      <c r="F47" s="23">
        <f t="shared" si="3"/>
        <v>2</v>
      </c>
      <c r="G47" s="24">
        <f t="shared" si="2"/>
        <v>0.15673981191222569</v>
      </c>
    </row>
    <row r="48" spans="1:7" ht="13.5" customHeight="1" x14ac:dyDescent="0.25">
      <c r="A48" s="13"/>
      <c r="B48" s="13" t="s">
        <v>122</v>
      </c>
      <c r="C48" s="13" t="str">
        <f>[2]List1!C46</f>
        <v>Zimski vašar i ČvarakFest</v>
      </c>
      <c r="D48" s="32">
        <v>3000</v>
      </c>
      <c r="E48" s="32">
        <v>2400</v>
      </c>
      <c r="F48" s="23">
        <f t="shared" si="3"/>
        <v>0.8</v>
      </c>
      <c r="G48" s="24">
        <f t="shared" si="2"/>
        <v>0.75235109717868343</v>
      </c>
    </row>
    <row r="49" spans="1:7" ht="15.75" customHeight="1" x14ac:dyDescent="0.25">
      <c r="A49" s="13"/>
      <c r="B49" s="13" t="s">
        <v>124</v>
      </c>
      <c r="C49" s="13" t="str">
        <f>[2]List1!C47</f>
        <v>Advent u Baranji</v>
      </c>
      <c r="D49" s="32">
        <v>8000</v>
      </c>
      <c r="E49" s="32">
        <v>9600</v>
      </c>
      <c r="F49" s="23">
        <f t="shared" si="3"/>
        <v>1.2</v>
      </c>
      <c r="G49" s="24">
        <f t="shared" si="2"/>
        <v>3.0094043887147337</v>
      </c>
    </row>
    <row r="50" spans="1:7" ht="12.75" customHeight="1" x14ac:dyDescent="0.25">
      <c r="A50" s="13"/>
      <c r="B50" s="13" t="s">
        <v>125</v>
      </c>
      <c r="C50" s="13" t="s">
        <v>108</v>
      </c>
      <c r="D50" s="32">
        <v>0</v>
      </c>
      <c r="E50" s="32">
        <v>480</v>
      </c>
      <c r="F50" s="23">
        <v>0</v>
      </c>
      <c r="G50" s="24">
        <f>E50/319000*100</f>
        <v>0.15047021943573666</v>
      </c>
    </row>
    <row r="51" spans="1:7" ht="12.75" customHeight="1" x14ac:dyDescent="0.25">
      <c r="A51" s="13"/>
      <c r="B51" s="13" t="s">
        <v>135</v>
      </c>
      <c r="C51" s="13" t="str">
        <f>[2]List1!C48</f>
        <v>Cikloturističke manifestacije (BRUT)</v>
      </c>
      <c r="D51" s="32">
        <v>6000</v>
      </c>
      <c r="E51" s="32">
        <v>7200</v>
      </c>
      <c r="F51" s="23">
        <f t="shared" si="3"/>
        <v>1.2</v>
      </c>
      <c r="G51" s="24">
        <f t="shared" si="2"/>
        <v>2.2570532915360499</v>
      </c>
    </row>
    <row r="52" spans="1:7" x14ac:dyDescent="0.25">
      <c r="A52" s="13"/>
      <c r="B52" s="13" t="s">
        <v>34</v>
      </c>
      <c r="C52" s="13" t="s">
        <v>35</v>
      </c>
      <c r="D52" s="32">
        <v>33619.85</v>
      </c>
      <c r="E52" s="32">
        <v>5000</v>
      </c>
      <c r="F52" s="23">
        <f t="shared" si="3"/>
        <v>0.14872166294614642</v>
      </c>
      <c r="G52" s="24">
        <f t="shared" si="2"/>
        <v>1.5673981191222568</v>
      </c>
    </row>
    <row r="53" spans="1:7" x14ac:dyDescent="0.25">
      <c r="A53" s="13"/>
      <c r="B53" s="13" t="s">
        <v>36</v>
      </c>
      <c r="C53" s="13" t="s">
        <v>37</v>
      </c>
      <c r="D53" s="32">
        <v>0</v>
      </c>
      <c r="E53" s="32">
        <v>0</v>
      </c>
      <c r="F53" s="23">
        <v>0</v>
      </c>
      <c r="G53" s="24">
        <f t="shared" si="2"/>
        <v>0</v>
      </c>
    </row>
    <row r="54" spans="1:7" x14ac:dyDescent="0.25">
      <c r="A54" s="5" t="s">
        <v>10</v>
      </c>
      <c r="B54" s="5"/>
      <c r="C54" s="5" t="s">
        <v>38</v>
      </c>
      <c r="D54" s="18">
        <f>SUM(D55:D60)</f>
        <v>48700</v>
      </c>
      <c r="E54" s="18">
        <f>SUM(E55:E60)</f>
        <v>41767.369999999995</v>
      </c>
      <c r="F54" s="20">
        <f t="shared" si="3"/>
        <v>0.85764620123203272</v>
      </c>
      <c r="G54" s="21">
        <f t="shared" si="2"/>
        <v>13.093219435736675</v>
      </c>
    </row>
    <row r="55" spans="1:7" x14ac:dyDescent="0.25">
      <c r="A55" s="13"/>
      <c r="B55" s="13" t="s">
        <v>39</v>
      </c>
      <c r="C55" s="13" t="s">
        <v>44</v>
      </c>
      <c r="D55" s="32">
        <v>4000</v>
      </c>
      <c r="E55" s="32">
        <v>4000</v>
      </c>
      <c r="F55" s="23">
        <f t="shared" si="3"/>
        <v>1</v>
      </c>
      <c r="G55" s="24">
        <f t="shared" si="2"/>
        <v>1.2539184952978055</v>
      </c>
    </row>
    <row r="56" spans="1:7" x14ac:dyDescent="0.25">
      <c r="A56" s="15"/>
      <c r="B56" s="13" t="s">
        <v>40</v>
      </c>
      <c r="C56" s="13" t="s">
        <v>46</v>
      </c>
      <c r="D56" s="32">
        <v>1000</v>
      </c>
      <c r="E56" s="32">
        <v>2000</v>
      </c>
      <c r="F56" s="23">
        <f t="shared" si="3"/>
        <v>2</v>
      </c>
      <c r="G56" s="24">
        <f t="shared" si="2"/>
        <v>0.62695924764890276</v>
      </c>
    </row>
    <row r="57" spans="1:7" x14ac:dyDescent="0.25">
      <c r="A57" s="15"/>
      <c r="B57" s="13" t="s">
        <v>41</v>
      </c>
      <c r="C57" s="13" t="s">
        <v>47</v>
      </c>
      <c r="D57" s="32">
        <v>27500</v>
      </c>
      <c r="E57" s="32">
        <v>18767.37</v>
      </c>
      <c r="F57" s="23">
        <f t="shared" si="3"/>
        <v>0.68244981818181816</v>
      </c>
      <c r="G57" s="24">
        <f t="shared" si="2"/>
        <v>5.8831880877742941</v>
      </c>
    </row>
    <row r="58" spans="1:7" x14ac:dyDescent="0.25">
      <c r="A58" s="15"/>
      <c r="B58" s="13" t="s">
        <v>42</v>
      </c>
      <c r="C58" s="13" t="s">
        <v>48</v>
      </c>
      <c r="D58" s="32">
        <v>2200</v>
      </c>
      <c r="E58" s="32">
        <v>3000</v>
      </c>
      <c r="F58" s="23">
        <f t="shared" si="3"/>
        <v>1.3636363636363635</v>
      </c>
      <c r="G58" s="24">
        <f t="shared" si="2"/>
        <v>0.94043887147335425</v>
      </c>
    </row>
    <row r="59" spans="1:7" x14ac:dyDescent="0.25">
      <c r="A59" s="15"/>
      <c r="B59" s="13" t="s">
        <v>43</v>
      </c>
      <c r="C59" s="13" t="s">
        <v>49</v>
      </c>
      <c r="D59" s="32">
        <v>14000</v>
      </c>
      <c r="E59" s="32">
        <v>14000</v>
      </c>
      <c r="F59" s="23">
        <f t="shared" si="3"/>
        <v>1</v>
      </c>
      <c r="G59" s="24">
        <f t="shared" si="2"/>
        <v>4.3887147335423196</v>
      </c>
    </row>
    <row r="60" spans="1:7" x14ac:dyDescent="0.25">
      <c r="A60" s="15"/>
      <c r="B60" s="13" t="s">
        <v>45</v>
      </c>
      <c r="C60" s="13" t="s">
        <v>50</v>
      </c>
      <c r="D60" s="32">
        <v>0</v>
      </c>
      <c r="E60" s="32">
        <v>0</v>
      </c>
      <c r="F60" s="23">
        <v>0</v>
      </c>
      <c r="G60" s="24">
        <f t="shared" si="2"/>
        <v>0</v>
      </c>
    </row>
    <row r="61" spans="1:7" x14ac:dyDescent="0.25">
      <c r="A61" s="5" t="s">
        <v>12</v>
      </c>
      <c r="B61" s="5"/>
      <c r="C61" s="5" t="s">
        <v>51</v>
      </c>
      <c r="D61" s="18">
        <f>SUM(D62:D64)</f>
        <v>4100</v>
      </c>
      <c r="E61" s="18">
        <f>SUM(E62:E64)</f>
        <v>3500</v>
      </c>
      <c r="F61" s="20">
        <f t="shared" si="3"/>
        <v>0.85365853658536583</v>
      </c>
      <c r="G61" s="21">
        <f t="shared" si="2"/>
        <v>1.0971786833855799</v>
      </c>
    </row>
    <row r="62" spans="1:7" x14ac:dyDescent="0.25">
      <c r="A62" s="13"/>
      <c r="B62" s="13" t="s">
        <v>52</v>
      </c>
      <c r="C62" s="13" t="s">
        <v>53</v>
      </c>
      <c r="D62" s="32">
        <v>1500</v>
      </c>
      <c r="E62" s="32">
        <v>1500</v>
      </c>
      <c r="F62" s="23">
        <f t="shared" si="3"/>
        <v>1</v>
      </c>
      <c r="G62" s="24">
        <f t="shared" si="2"/>
        <v>0.47021943573667713</v>
      </c>
    </row>
    <row r="63" spans="1:7" x14ac:dyDescent="0.25">
      <c r="A63" s="13"/>
      <c r="B63" s="13" t="s">
        <v>54</v>
      </c>
      <c r="C63" s="13" t="s">
        <v>55</v>
      </c>
      <c r="D63" s="32">
        <v>1600</v>
      </c>
      <c r="E63" s="32">
        <v>1000</v>
      </c>
      <c r="F63" s="23">
        <f t="shared" si="3"/>
        <v>0.625</v>
      </c>
      <c r="G63" s="24">
        <f t="shared" si="2"/>
        <v>0.31347962382445138</v>
      </c>
    </row>
    <row r="64" spans="1:7" x14ac:dyDescent="0.25">
      <c r="A64" s="33"/>
      <c r="B64" s="13" t="s">
        <v>57</v>
      </c>
      <c r="C64" s="13" t="s">
        <v>58</v>
      </c>
      <c r="D64" s="32">
        <v>1000</v>
      </c>
      <c r="E64" s="32">
        <v>1000</v>
      </c>
      <c r="F64" s="23">
        <f t="shared" si="3"/>
        <v>1</v>
      </c>
      <c r="G64" s="24">
        <f t="shared" si="2"/>
        <v>0.31347962382445138</v>
      </c>
    </row>
    <row r="65" spans="1:7" x14ac:dyDescent="0.25">
      <c r="A65" s="5" t="s">
        <v>13</v>
      </c>
      <c r="B65" s="5"/>
      <c r="C65" s="5" t="s">
        <v>59</v>
      </c>
      <c r="D65" s="18">
        <f>SUM(D66:D67)</f>
        <v>92.905965890238235</v>
      </c>
      <c r="E65" s="18">
        <f>SUM(E66:E67)</f>
        <v>92.91</v>
      </c>
      <c r="F65" s="20">
        <f t="shared" si="3"/>
        <v>1.0000434214285714</v>
      </c>
      <c r="G65" s="21">
        <f t="shared" si="2"/>
        <v>2.9125391849529777E-2</v>
      </c>
    </row>
    <row r="66" spans="1:7" x14ac:dyDescent="0.25">
      <c r="A66" s="13"/>
      <c r="B66" s="13" t="s">
        <v>60</v>
      </c>
      <c r="C66" s="13" t="s">
        <v>61</v>
      </c>
      <c r="D66" s="32">
        <v>0</v>
      </c>
      <c r="E66" s="32">
        <v>0</v>
      </c>
      <c r="F66" s="23">
        <v>0</v>
      </c>
      <c r="G66" s="24">
        <f t="shared" si="2"/>
        <v>0</v>
      </c>
    </row>
    <row r="67" spans="1:7" x14ac:dyDescent="0.25">
      <c r="A67" s="13"/>
      <c r="B67" s="13" t="s">
        <v>62</v>
      </c>
      <c r="C67" s="13" t="s">
        <v>63</v>
      </c>
      <c r="D67" s="32">
        <f>700/7.5345</f>
        <v>92.905965890238235</v>
      </c>
      <c r="E67" s="32">
        <v>92.91</v>
      </c>
      <c r="F67" s="23">
        <f t="shared" si="3"/>
        <v>1.0000434214285714</v>
      </c>
      <c r="G67" s="24">
        <f t="shared" si="2"/>
        <v>2.9125391849529777E-2</v>
      </c>
    </row>
    <row r="68" spans="1:7" x14ac:dyDescent="0.25">
      <c r="A68" s="5" t="s">
        <v>15</v>
      </c>
      <c r="B68" s="5"/>
      <c r="C68" s="5" t="s">
        <v>64</v>
      </c>
      <c r="D68" s="18">
        <f>SUM(D69:D71)</f>
        <v>64697.23</v>
      </c>
      <c r="E68" s="18">
        <f>SUM(E69:E71)</f>
        <v>76899.72</v>
      </c>
      <c r="F68" s="20">
        <f t="shared" si="3"/>
        <v>1.1886091568371628</v>
      </c>
      <c r="G68" s="21">
        <f t="shared" si="2"/>
        <v>24.106495297805644</v>
      </c>
    </row>
    <row r="69" spans="1:7" x14ac:dyDescent="0.25">
      <c r="A69" s="13"/>
      <c r="B69" s="13" t="s">
        <v>65</v>
      </c>
      <c r="C69" s="13" t="s">
        <v>66</v>
      </c>
      <c r="D69" s="32">
        <v>56197.23</v>
      </c>
      <c r="E69" s="32">
        <f>67399.72+1500</f>
        <v>68899.72</v>
      </c>
      <c r="F69" s="23">
        <f t="shared" si="3"/>
        <v>1.2260340945630237</v>
      </c>
      <c r="G69" s="24">
        <f t="shared" si="2"/>
        <v>21.59865830721003</v>
      </c>
    </row>
    <row r="70" spans="1:7" x14ac:dyDescent="0.25">
      <c r="A70" s="13"/>
      <c r="B70" s="13" t="s">
        <v>67</v>
      </c>
      <c r="C70" s="13" t="s">
        <v>68</v>
      </c>
      <c r="D70" s="32">
        <v>7000</v>
      </c>
      <c r="E70" s="32">
        <v>8000</v>
      </c>
      <c r="F70" s="23">
        <f t="shared" si="3"/>
        <v>1.1428571428571428</v>
      </c>
      <c r="G70" s="24">
        <f t="shared" si="2"/>
        <v>2.507836990595611</v>
      </c>
    </row>
    <row r="71" spans="1:7" x14ac:dyDescent="0.25">
      <c r="A71" s="15"/>
      <c r="B71" s="13" t="s">
        <v>69</v>
      </c>
      <c r="C71" s="13" t="s">
        <v>70</v>
      </c>
      <c r="D71" s="32">
        <v>1500</v>
      </c>
      <c r="E71" s="32">
        <v>0</v>
      </c>
      <c r="F71" s="23">
        <f t="shared" si="3"/>
        <v>0</v>
      </c>
      <c r="G71" s="24">
        <f t="shared" si="2"/>
        <v>0</v>
      </c>
    </row>
    <row r="72" spans="1:7" x14ac:dyDescent="0.25">
      <c r="A72" s="5" t="s">
        <v>17</v>
      </c>
      <c r="B72" s="5"/>
      <c r="C72" s="5" t="s">
        <v>71</v>
      </c>
      <c r="D72" s="18">
        <v>0</v>
      </c>
      <c r="E72" s="18">
        <v>1000</v>
      </c>
      <c r="F72" s="20">
        <v>0</v>
      </c>
      <c r="G72" s="21">
        <f t="shared" si="2"/>
        <v>0.31347962382445138</v>
      </c>
    </row>
    <row r="73" spans="1:7" ht="15" customHeight="1" x14ac:dyDescent="0.25">
      <c r="A73" s="5" t="s">
        <v>72</v>
      </c>
      <c r="B73" s="5"/>
      <c r="C73" s="5" t="s">
        <v>73</v>
      </c>
      <c r="D73" s="18">
        <v>0</v>
      </c>
      <c r="E73" s="18">
        <v>0</v>
      </c>
      <c r="F73" s="20">
        <v>0</v>
      </c>
      <c r="G73" s="21">
        <f t="shared" si="2"/>
        <v>0</v>
      </c>
    </row>
    <row r="74" spans="1:7" x14ac:dyDescent="0.25">
      <c r="A74" s="5" t="s">
        <v>75</v>
      </c>
      <c r="B74" s="5"/>
      <c r="C74" s="5" t="s">
        <v>107</v>
      </c>
      <c r="D74" s="18">
        <v>2300</v>
      </c>
      <c r="E74" s="18">
        <v>6300</v>
      </c>
      <c r="F74" s="20">
        <f t="shared" si="3"/>
        <v>2.7391304347826089</v>
      </c>
      <c r="G74" s="21">
        <f t="shared" si="2"/>
        <v>1.974921630094044</v>
      </c>
    </row>
    <row r="75" spans="1:7" x14ac:dyDescent="0.25">
      <c r="A75" s="63"/>
      <c r="B75" s="63"/>
      <c r="C75" s="9" t="s">
        <v>19</v>
      </c>
      <c r="D75" s="34">
        <f>SUM(D14,D18,D54,D61,D65,D68,D72,D73)</f>
        <v>287959.98596589023</v>
      </c>
      <c r="E75" s="34">
        <f>SUM(E14,E18,E54,E61,E65,E68,E72,E73)</f>
        <v>319000</v>
      </c>
      <c r="F75" s="35">
        <f>E75/D75</f>
        <v>1.1077928029826567</v>
      </c>
      <c r="G75" s="29">
        <f t="shared" si="2"/>
        <v>100</v>
      </c>
    </row>
    <row r="76" spans="1:7" ht="18.75" x14ac:dyDescent="0.25">
      <c r="A76" s="2"/>
    </row>
  </sheetData>
  <mergeCells count="2">
    <mergeCell ref="A75:B75"/>
    <mergeCell ref="A11:B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="110" zoomScaleNormal="110" workbookViewId="0">
      <selection activeCell="L6" sqref="L6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8.28515625" customWidth="1"/>
    <col min="5" max="5" width="16.140625" customWidth="1"/>
    <col min="6" max="6" width="14.7109375" customWidth="1"/>
    <col min="7" max="7" width="14" customWidth="1"/>
    <col min="8" max="8" width="10.7109375" customWidth="1"/>
    <col min="12" max="12" width="12" bestFit="1" customWidth="1"/>
    <col min="14" max="14" width="12" bestFit="1" customWidth="1"/>
  </cols>
  <sheetData>
    <row r="1" spans="1:8" ht="18.75" x14ac:dyDescent="0.25">
      <c r="A1" s="14"/>
    </row>
    <row r="2" spans="1:8" x14ac:dyDescent="0.25">
      <c r="A2" s="68"/>
      <c r="B2" s="67"/>
      <c r="C2" s="66" t="s">
        <v>0</v>
      </c>
      <c r="D2" s="66" t="s">
        <v>138</v>
      </c>
      <c r="E2" s="66" t="s">
        <v>139</v>
      </c>
      <c r="F2" s="66" t="s">
        <v>142</v>
      </c>
      <c r="G2" s="66" t="s">
        <v>76</v>
      </c>
      <c r="H2" s="3" t="s">
        <v>77</v>
      </c>
    </row>
    <row r="3" spans="1:8" x14ac:dyDescent="0.25">
      <c r="A3" s="68"/>
      <c r="B3" s="67"/>
      <c r="C3" s="66"/>
      <c r="D3" s="66"/>
      <c r="E3" s="66"/>
      <c r="F3" s="66"/>
      <c r="G3" s="66"/>
      <c r="H3" s="3" t="s">
        <v>78</v>
      </c>
    </row>
    <row r="4" spans="1:8" x14ac:dyDescent="0.25">
      <c r="A4" s="68"/>
      <c r="B4" s="67"/>
      <c r="C4" s="66"/>
      <c r="D4" s="66"/>
      <c r="E4" s="66"/>
      <c r="F4" s="66"/>
      <c r="G4" s="66"/>
      <c r="H4" s="3" t="s">
        <v>79</v>
      </c>
    </row>
    <row r="5" spans="1:8" x14ac:dyDescent="0.25">
      <c r="A5" s="5" t="s">
        <v>2</v>
      </c>
      <c r="B5" s="5"/>
      <c r="C5" s="5" t="s">
        <v>3</v>
      </c>
      <c r="D5" s="40">
        <f>SUM(D6:D7)</f>
        <v>36000</v>
      </c>
      <c r="E5" s="40">
        <f t="shared" ref="E5:F5" si="0">SUM(E6:E7)</f>
        <v>30931.5</v>
      </c>
      <c r="F5" s="40">
        <f t="shared" si="0"/>
        <v>43933.810000000005</v>
      </c>
      <c r="G5" s="53">
        <f>F5/367837.02</f>
        <v>0.11943825012501462</v>
      </c>
      <c r="H5" s="58">
        <f>F5/E5</f>
        <v>1.4203582108853436</v>
      </c>
    </row>
    <row r="6" spans="1:8" x14ac:dyDescent="0.25">
      <c r="A6" s="13"/>
      <c r="B6" s="13" t="s">
        <v>4</v>
      </c>
      <c r="C6" s="13" t="s">
        <v>5</v>
      </c>
      <c r="D6" s="41">
        <f>'Program rada'!E4</f>
        <v>11000</v>
      </c>
      <c r="E6" s="41">
        <v>6601.86</v>
      </c>
      <c r="F6" s="41">
        <v>9569.3700000000008</v>
      </c>
      <c r="G6" s="59">
        <f t="shared" ref="G6:G13" si="1">F6/367837.02</f>
        <v>2.6015244468868305E-2</v>
      </c>
      <c r="H6" s="60">
        <f t="shared" ref="H6:H13" si="2">F6/E6</f>
        <v>1.4494960511128683</v>
      </c>
    </row>
    <row r="7" spans="1:8" x14ac:dyDescent="0.25">
      <c r="A7" s="15"/>
      <c r="B7" s="13" t="s">
        <v>6</v>
      </c>
      <c r="C7" s="13" t="s">
        <v>7</v>
      </c>
      <c r="D7" s="41">
        <f>'Program rada'!E5</f>
        <v>25000</v>
      </c>
      <c r="E7" s="41">
        <v>24329.64</v>
      </c>
      <c r="F7" s="41">
        <v>34364.44</v>
      </c>
      <c r="G7" s="59">
        <f t="shared" si="1"/>
        <v>9.3423005656146307E-2</v>
      </c>
      <c r="H7" s="60">
        <f t="shared" si="2"/>
        <v>1.4124516433453189</v>
      </c>
    </row>
    <row r="8" spans="1:8" ht="30" x14ac:dyDescent="0.25">
      <c r="A8" s="5" t="s">
        <v>8</v>
      </c>
      <c r="B8" s="5"/>
      <c r="C8" s="5" t="s">
        <v>9</v>
      </c>
      <c r="D8" s="39">
        <v>122000</v>
      </c>
      <c r="E8" s="40">
        <v>84800</v>
      </c>
      <c r="F8" s="40">
        <v>125400</v>
      </c>
      <c r="G8" s="53">
        <f t="shared" si="1"/>
        <v>0.34091185275478797</v>
      </c>
      <c r="H8" s="58">
        <f t="shared" si="2"/>
        <v>1.4787735849056605</v>
      </c>
    </row>
    <row r="9" spans="1:8" x14ac:dyDescent="0.25">
      <c r="A9" s="7" t="s">
        <v>10</v>
      </c>
      <c r="B9" s="7"/>
      <c r="C9" s="7" t="s">
        <v>11</v>
      </c>
      <c r="D9" s="39">
        <v>130000</v>
      </c>
      <c r="E9" s="40">
        <v>116600</v>
      </c>
      <c r="F9" s="40">
        <v>155600</v>
      </c>
      <c r="G9" s="53">
        <f t="shared" si="1"/>
        <v>0.42301343132890756</v>
      </c>
      <c r="H9" s="58">
        <f t="shared" si="2"/>
        <v>1.3344768439108061</v>
      </c>
    </row>
    <row r="10" spans="1:8" x14ac:dyDescent="0.25">
      <c r="A10" s="7" t="s">
        <v>12</v>
      </c>
      <c r="B10" s="7"/>
      <c r="C10" s="7" t="s">
        <v>14</v>
      </c>
      <c r="D10" s="39">
        <v>28000</v>
      </c>
      <c r="E10" s="40">
        <v>42460</v>
      </c>
      <c r="F10" s="40">
        <v>42900</v>
      </c>
      <c r="G10" s="53">
        <f t="shared" si="1"/>
        <v>0.1166277391003222</v>
      </c>
      <c r="H10" s="58">
        <f t="shared" si="2"/>
        <v>1.0103626943005182</v>
      </c>
    </row>
    <row r="11" spans="1:8" x14ac:dyDescent="0.25">
      <c r="A11" s="7" t="s">
        <v>13</v>
      </c>
      <c r="B11" s="7"/>
      <c r="C11" s="7" t="s">
        <v>16</v>
      </c>
      <c r="D11" s="39">
        <v>0</v>
      </c>
      <c r="E11" s="40">
        <v>0</v>
      </c>
      <c r="F11" s="40">
        <v>0</v>
      </c>
      <c r="G11" s="53">
        <f t="shared" si="1"/>
        <v>0</v>
      </c>
      <c r="H11" s="58">
        <v>0</v>
      </c>
    </row>
    <row r="12" spans="1:8" x14ac:dyDescent="0.25">
      <c r="A12" s="7" t="s">
        <v>15</v>
      </c>
      <c r="B12" s="7"/>
      <c r="C12" s="7" t="s">
        <v>18</v>
      </c>
      <c r="D12" s="39">
        <v>3000</v>
      </c>
      <c r="E12" s="40">
        <v>3.12</v>
      </c>
      <c r="F12" s="40">
        <v>3.21</v>
      </c>
      <c r="G12" s="53">
        <f t="shared" si="1"/>
        <v>8.7266909676464866E-6</v>
      </c>
      <c r="H12" s="58">
        <f t="shared" si="2"/>
        <v>1.0288461538461537</v>
      </c>
    </row>
    <row r="13" spans="1:8" x14ac:dyDescent="0.25">
      <c r="A13" s="63"/>
      <c r="B13" s="63"/>
      <c r="C13" s="37" t="s">
        <v>19</v>
      </c>
      <c r="D13" s="42">
        <f>SUM(D5,D8:D12)</f>
        <v>319000</v>
      </c>
      <c r="E13" s="42">
        <f t="shared" ref="E13:F13" si="3">SUM(E5,E8:E12)</f>
        <v>274794.62</v>
      </c>
      <c r="F13" s="42">
        <f t="shared" si="3"/>
        <v>367837.02</v>
      </c>
      <c r="G13" s="61">
        <f t="shared" si="1"/>
        <v>1</v>
      </c>
      <c r="H13" s="62">
        <f t="shared" si="2"/>
        <v>1.3385888704807978</v>
      </c>
    </row>
    <row r="14" spans="1:8" x14ac:dyDescent="0.25">
      <c r="A14" s="16"/>
      <c r="B14" s="17"/>
      <c r="C14" s="17"/>
      <c r="D14" s="17"/>
      <c r="E14" s="17"/>
      <c r="F14" s="17"/>
      <c r="G14" s="17"/>
      <c r="H14" s="17"/>
    </row>
    <row r="15" spans="1:8" x14ac:dyDescent="0.25">
      <c r="A15" s="67"/>
      <c r="B15" s="67"/>
      <c r="C15" s="66" t="s">
        <v>20</v>
      </c>
      <c r="D15" s="66" t="s">
        <v>140</v>
      </c>
      <c r="E15" s="66" t="s">
        <v>141</v>
      </c>
      <c r="F15" s="66" t="s">
        <v>142</v>
      </c>
      <c r="G15" s="66" t="s">
        <v>80</v>
      </c>
      <c r="H15" s="3" t="s">
        <v>77</v>
      </c>
    </row>
    <row r="16" spans="1:8" x14ac:dyDescent="0.25">
      <c r="A16" s="67"/>
      <c r="B16" s="67"/>
      <c r="C16" s="66"/>
      <c r="D16" s="66"/>
      <c r="E16" s="66"/>
      <c r="F16" s="66"/>
      <c r="G16" s="66"/>
      <c r="H16" s="3" t="s">
        <v>78</v>
      </c>
    </row>
    <row r="17" spans="1:8" x14ac:dyDescent="0.25">
      <c r="A17" s="67"/>
      <c r="B17" s="67"/>
      <c r="C17" s="66"/>
      <c r="D17" s="66"/>
      <c r="E17" s="66"/>
      <c r="F17" s="66"/>
      <c r="G17" s="66"/>
      <c r="H17" s="3" t="s">
        <v>79</v>
      </c>
    </row>
    <row r="18" spans="1:8" x14ac:dyDescent="0.25">
      <c r="A18" s="4" t="s">
        <v>2</v>
      </c>
      <c r="B18" s="4"/>
      <c r="C18" s="4" t="s">
        <v>21</v>
      </c>
      <c r="D18" s="18">
        <f>SUM(D19:D21)</f>
        <v>7000</v>
      </c>
      <c r="E18" s="18">
        <f>SUM(E19:E21)</f>
        <v>500</v>
      </c>
      <c r="F18" s="18">
        <f>SUM(F19:F21)</f>
        <v>7000</v>
      </c>
      <c r="G18" s="53">
        <f>F18/378211.87</f>
        <v>1.8508144654476338E-2</v>
      </c>
      <c r="H18" s="54">
        <f>F18/E18</f>
        <v>14</v>
      </c>
    </row>
    <row r="19" spans="1:8" x14ac:dyDescent="0.25">
      <c r="A19" s="10"/>
      <c r="B19" s="10" t="s">
        <v>4</v>
      </c>
      <c r="C19" s="10" t="s">
        <v>22</v>
      </c>
      <c r="D19" s="32">
        <v>7000</v>
      </c>
      <c r="E19" s="41">
        <v>500</v>
      </c>
      <c r="F19" s="48">
        <v>7000</v>
      </c>
      <c r="G19" s="55">
        <f t="shared" ref="G19:G80" si="4">F19/378211.87</f>
        <v>1.8508144654476338E-2</v>
      </c>
      <c r="H19" s="56">
        <f t="shared" ref="H19:H80" si="5">F19/E19</f>
        <v>14</v>
      </c>
    </row>
    <row r="20" spans="1:8" x14ac:dyDescent="0.25">
      <c r="A20" s="11"/>
      <c r="B20" s="10" t="s">
        <v>6</v>
      </c>
      <c r="C20" s="10" t="s">
        <v>23</v>
      </c>
      <c r="D20" s="32">
        <v>0</v>
      </c>
      <c r="E20" s="41">
        <v>0</v>
      </c>
      <c r="F20" s="48">
        <v>0</v>
      </c>
      <c r="G20" s="55">
        <f t="shared" si="4"/>
        <v>0</v>
      </c>
      <c r="H20" s="56">
        <v>0</v>
      </c>
    </row>
    <row r="21" spans="1:8" x14ac:dyDescent="0.25">
      <c r="A21" s="10"/>
      <c r="B21" s="10" t="s">
        <v>24</v>
      </c>
      <c r="C21" s="10" t="s">
        <v>25</v>
      </c>
      <c r="D21" s="32">
        <v>0</v>
      </c>
      <c r="E21" s="41">
        <v>0</v>
      </c>
      <c r="F21" s="48">
        <v>0</v>
      </c>
      <c r="G21" s="55">
        <f t="shared" si="4"/>
        <v>0</v>
      </c>
      <c r="H21" s="56">
        <v>0</v>
      </c>
    </row>
    <row r="22" spans="1:8" x14ac:dyDescent="0.25">
      <c r="A22" s="4" t="s">
        <v>26</v>
      </c>
      <c r="B22" s="4"/>
      <c r="C22" s="4" t="s">
        <v>27</v>
      </c>
      <c r="D22" s="40">
        <f>SUM(D23:D25,D57:D58)</f>
        <v>188740</v>
      </c>
      <c r="E22" s="40">
        <f>SUM(E23:E25,E57:E58)</f>
        <v>176655.57</v>
      </c>
      <c r="F22" s="40">
        <f>SUM(F23:F25,F57:F58)</f>
        <v>204160.38</v>
      </c>
      <c r="G22" s="53">
        <f t="shared" si="4"/>
        <v>0.53980426367897971</v>
      </c>
      <c r="H22" s="54">
        <f t="shared" si="5"/>
        <v>1.15569738333187</v>
      </c>
    </row>
    <row r="23" spans="1:8" ht="27.75" customHeight="1" x14ac:dyDescent="0.25">
      <c r="A23" s="11"/>
      <c r="B23" s="10" t="s">
        <v>28</v>
      </c>
      <c r="C23" s="10" t="s">
        <v>29</v>
      </c>
      <c r="D23" s="41">
        <v>0</v>
      </c>
      <c r="E23" s="41">
        <v>0</v>
      </c>
      <c r="F23" s="48">
        <v>0</v>
      </c>
      <c r="G23" s="55">
        <f t="shared" si="4"/>
        <v>0</v>
      </c>
      <c r="H23" s="56">
        <v>0</v>
      </c>
    </row>
    <row r="24" spans="1:8" x14ac:dyDescent="0.25">
      <c r="A24" s="10"/>
      <c r="B24" s="10" t="s">
        <v>30</v>
      </c>
      <c r="C24" s="10" t="s">
        <v>31</v>
      </c>
      <c r="D24" s="41">
        <v>0</v>
      </c>
      <c r="E24" s="41">
        <v>0</v>
      </c>
      <c r="F24" s="48">
        <v>0</v>
      </c>
      <c r="G24" s="55">
        <f t="shared" si="4"/>
        <v>0</v>
      </c>
      <c r="H24" s="56">
        <v>0</v>
      </c>
    </row>
    <row r="25" spans="1:8" x14ac:dyDescent="0.25">
      <c r="A25" s="10"/>
      <c r="B25" s="10" t="s">
        <v>32</v>
      </c>
      <c r="C25" s="10" t="s">
        <v>33</v>
      </c>
      <c r="D25" s="32">
        <f>SUM(D26:D56)</f>
        <v>183740</v>
      </c>
      <c r="E25" s="32">
        <f>SUM(E26:E56)</f>
        <v>172436.57</v>
      </c>
      <c r="F25" s="32">
        <f>SUM(F26:F56)</f>
        <v>199941.38</v>
      </c>
      <c r="G25" s="55">
        <f t="shared" si="4"/>
        <v>0.52864914049366041</v>
      </c>
      <c r="H25" s="56">
        <f t="shared" si="5"/>
        <v>1.1595068261912191</v>
      </c>
    </row>
    <row r="26" spans="1:8" x14ac:dyDescent="0.25">
      <c r="A26" s="10"/>
      <c r="B26" s="10" t="s">
        <v>81</v>
      </c>
      <c r="C26" s="10" t="s">
        <v>133</v>
      </c>
      <c r="D26" s="32">
        <v>600</v>
      </c>
      <c r="E26" s="41">
        <v>600</v>
      </c>
      <c r="F26" s="48">
        <v>600</v>
      </c>
      <c r="G26" s="55">
        <f t="shared" si="4"/>
        <v>1.5864123989551148E-3</v>
      </c>
      <c r="H26" s="56">
        <f t="shared" si="5"/>
        <v>1</v>
      </c>
    </row>
    <row r="27" spans="1:8" x14ac:dyDescent="0.25">
      <c r="A27" s="10"/>
      <c r="B27" s="10" t="s">
        <v>82</v>
      </c>
      <c r="C27" s="10" t="s">
        <v>143</v>
      </c>
      <c r="D27" s="32">
        <v>12600</v>
      </c>
      <c r="E27" s="41">
        <v>14850.64</v>
      </c>
      <c r="F27" s="48">
        <v>15184.64</v>
      </c>
      <c r="G27" s="55">
        <f t="shared" si="4"/>
        <v>4.0148501949449654E-2</v>
      </c>
      <c r="H27" s="56">
        <f t="shared" si="5"/>
        <v>1.0224906131991618</v>
      </c>
    </row>
    <row r="28" spans="1:8" x14ac:dyDescent="0.25">
      <c r="A28" s="10"/>
      <c r="B28" s="10" t="s">
        <v>83</v>
      </c>
      <c r="C28" s="10" t="s">
        <v>144</v>
      </c>
      <c r="D28" s="32">
        <v>1200</v>
      </c>
      <c r="E28" s="41">
        <v>335.75</v>
      </c>
      <c r="F28" s="48">
        <v>335.75</v>
      </c>
      <c r="G28" s="55">
        <f t="shared" si="4"/>
        <v>8.8772993824863295E-4</v>
      </c>
      <c r="H28" s="56">
        <f t="shared" si="5"/>
        <v>1</v>
      </c>
    </row>
    <row r="29" spans="1:8" x14ac:dyDescent="0.25">
      <c r="A29" s="10"/>
      <c r="B29" s="10" t="s">
        <v>84</v>
      </c>
      <c r="C29" s="10" t="s">
        <v>110</v>
      </c>
      <c r="D29" s="32">
        <v>240</v>
      </c>
      <c r="E29" s="41">
        <v>196.25</v>
      </c>
      <c r="F29" s="48">
        <v>196.25</v>
      </c>
      <c r="G29" s="55">
        <f t="shared" si="4"/>
        <v>5.1888905549156883E-4</v>
      </c>
      <c r="H29" s="56">
        <f t="shared" si="5"/>
        <v>1</v>
      </c>
    </row>
    <row r="30" spans="1:8" x14ac:dyDescent="0.25">
      <c r="A30" s="10"/>
      <c r="B30" s="10" t="s">
        <v>85</v>
      </c>
      <c r="C30" s="10" t="s">
        <v>132</v>
      </c>
      <c r="D30" s="32">
        <v>600</v>
      </c>
      <c r="E30" s="41">
        <v>600</v>
      </c>
      <c r="F30" s="48">
        <v>600</v>
      </c>
      <c r="G30" s="55">
        <f t="shared" si="4"/>
        <v>1.5864123989551148E-3</v>
      </c>
      <c r="H30" s="56">
        <f t="shared" si="5"/>
        <v>1</v>
      </c>
    </row>
    <row r="31" spans="1:8" x14ac:dyDescent="0.25">
      <c r="A31" s="10"/>
      <c r="B31" s="10" t="s">
        <v>86</v>
      </c>
      <c r="C31" s="10" t="s">
        <v>145</v>
      </c>
      <c r="D31" s="32">
        <v>2200</v>
      </c>
      <c r="E31" s="41">
        <v>2117.44</v>
      </c>
      <c r="F31" s="48">
        <v>2117.44</v>
      </c>
      <c r="G31" s="55">
        <f t="shared" si="4"/>
        <v>5.5985551167391972E-3</v>
      </c>
      <c r="H31" s="56">
        <f t="shared" si="5"/>
        <v>1</v>
      </c>
    </row>
    <row r="32" spans="1:8" x14ac:dyDescent="0.25">
      <c r="A32" s="10"/>
      <c r="B32" s="10" t="s">
        <v>87</v>
      </c>
      <c r="C32" s="10" t="s">
        <v>109</v>
      </c>
      <c r="D32" s="32">
        <v>3000</v>
      </c>
      <c r="E32" s="41">
        <v>2958.39</v>
      </c>
      <c r="F32" s="48">
        <v>2958.39</v>
      </c>
      <c r="G32" s="55">
        <f t="shared" si="4"/>
        <v>7.8220442949080357E-3</v>
      </c>
      <c r="H32" s="56">
        <f t="shared" si="5"/>
        <v>1</v>
      </c>
    </row>
    <row r="33" spans="1:14" x14ac:dyDescent="0.25">
      <c r="A33" s="10"/>
      <c r="B33" s="10" t="s">
        <v>88</v>
      </c>
      <c r="C33" s="10" t="s">
        <v>136</v>
      </c>
      <c r="D33" s="32">
        <v>240</v>
      </c>
      <c r="E33" s="41">
        <v>0</v>
      </c>
      <c r="F33" s="48">
        <v>0</v>
      </c>
      <c r="G33" s="55">
        <f t="shared" si="4"/>
        <v>0</v>
      </c>
      <c r="H33" s="56">
        <v>0</v>
      </c>
    </row>
    <row r="34" spans="1:14" x14ac:dyDescent="0.25">
      <c r="A34" s="10"/>
      <c r="B34" s="10" t="s">
        <v>89</v>
      </c>
      <c r="C34" s="10" t="s">
        <v>98</v>
      </c>
      <c r="D34" s="32">
        <v>480</v>
      </c>
      <c r="E34" s="41">
        <v>396.25</v>
      </c>
      <c r="F34" s="48">
        <v>396.25</v>
      </c>
      <c r="G34" s="55">
        <f t="shared" si="4"/>
        <v>1.0476931884766071E-3</v>
      </c>
      <c r="H34" s="56">
        <f t="shared" si="5"/>
        <v>1</v>
      </c>
    </row>
    <row r="35" spans="1:14" x14ac:dyDescent="0.25">
      <c r="A35" s="10"/>
      <c r="B35" s="10" t="s">
        <v>90</v>
      </c>
      <c r="C35" s="10" t="s">
        <v>97</v>
      </c>
      <c r="D35" s="32">
        <v>240</v>
      </c>
      <c r="E35" s="41">
        <v>187.5</v>
      </c>
      <c r="F35" s="48">
        <v>187.5</v>
      </c>
      <c r="G35" s="55">
        <f t="shared" si="4"/>
        <v>4.9575387467347333E-4</v>
      </c>
      <c r="H35" s="56">
        <f t="shared" si="5"/>
        <v>1</v>
      </c>
    </row>
    <row r="36" spans="1:14" x14ac:dyDescent="0.25">
      <c r="A36" s="10"/>
      <c r="B36" s="10" t="s">
        <v>91</v>
      </c>
      <c r="C36" s="10" t="s">
        <v>99</v>
      </c>
      <c r="D36" s="32">
        <v>720</v>
      </c>
      <c r="E36" s="41">
        <v>150</v>
      </c>
      <c r="F36" s="48">
        <v>150</v>
      </c>
      <c r="G36" s="55">
        <f t="shared" si="4"/>
        <v>3.9660309973877869E-4</v>
      </c>
      <c r="H36" s="56">
        <f t="shared" si="5"/>
        <v>1</v>
      </c>
      <c r="N36" s="46"/>
    </row>
    <row r="37" spans="1:14" x14ac:dyDescent="0.25">
      <c r="A37" s="10"/>
      <c r="B37" s="10" t="s">
        <v>92</v>
      </c>
      <c r="C37" s="10" t="s">
        <v>126</v>
      </c>
      <c r="D37" s="32">
        <v>1200</v>
      </c>
      <c r="E37" s="41">
        <v>1200</v>
      </c>
      <c r="F37" s="48">
        <v>1200</v>
      </c>
      <c r="G37" s="55">
        <f t="shared" si="4"/>
        <v>3.1728247979102295E-3</v>
      </c>
      <c r="H37" s="56">
        <f t="shared" si="5"/>
        <v>1</v>
      </c>
    </row>
    <row r="38" spans="1:14" x14ac:dyDescent="0.25">
      <c r="A38" s="10"/>
      <c r="B38" s="10" t="s">
        <v>93</v>
      </c>
      <c r="C38" s="10" t="s">
        <v>112</v>
      </c>
      <c r="D38" s="32">
        <v>240</v>
      </c>
      <c r="E38" s="41">
        <v>200</v>
      </c>
      <c r="F38" s="48">
        <v>200</v>
      </c>
      <c r="G38" s="55">
        <f t="shared" si="4"/>
        <v>5.2880413298503825E-4</v>
      </c>
      <c r="H38" s="56">
        <f t="shared" si="5"/>
        <v>1</v>
      </c>
    </row>
    <row r="39" spans="1:14" x14ac:dyDescent="0.25">
      <c r="A39" s="10"/>
      <c r="B39" s="10" t="s">
        <v>94</v>
      </c>
      <c r="C39" s="10" t="s">
        <v>128</v>
      </c>
      <c r="D39" s="32">
        <v>18500</v>
      </c>
      <c r="E39" s="41">
        <f>22426.02-100</f>
        <v>22326.02</v>
      </c>
      <c r="F39" s="48">
        <v>22484.61</v>
      </c>
      <c r="G39" s="55">
        <f t="shared" si="4"/>
        <v>5.9449773482783609E-2</v>
      </c>
      <c r="H39" s="56">
        <f t="shared" si="5"/>
        <v>1.0071033708650265</v>
      </c>
    </row>
    <row r="40" spans="1:14" x14ac:dyDescent="0.25">
      <c r="A40" s="10"/>
      <c r="B40" s="10" t="s">
        <v>118</v>
      </c>
      <c r="C40" s="10" t="s">
        <v>146</v>
      </c>
      <c r="D40" s="32">
        <v>30000</v>
      </c>
      <c r="E40" s="41">
        <v>28640</v>
      </c>
      <c r="F40" s="48">
        <v>28640</v>
      </c>
      <c r="G40" s="55">
        <f t="shared" si="4"/>
        <v>7.5724751843457477E-2</v>
      </c>
      <c r="H40" s="56">
        <f t="shared" si="5"/>
        <v>1</v>
      </c>
    </row>
    <row r="41" spans="1:14" x14ac:dyDescent="0.25">
      <c r="A41" s="10"/>
      <c r="B41" s="10" t="s">
        <v>119</v>
      </c>
      <c r="C41" s="10" t="s">
        <v>96</v>
      </c>
      <c r="D41" s="32">
        <v>30000</v>
      </c>
      <c r="E41" s="41">
        <v>24476.13</v>
      </c>
      <c r="F41" s="48">
        <v>24426.13</v>
      </c>
      <c r="G41" s="55">
        <f t="shared" si="4"/>
        <v>6.4583192484149163E-2</v>
      </c>
      <c r="H41" s="56">
        <f t="shared" si="5"/>
        <v>0.99795719339617828</v>
      </c>
    </row>
    <row r="42" spans="1:14" x14ac:dyDescent="0.25">
      <c r="A42" s="10"/>
      <c r="B42" s="10" t="s">
        <v>120</v>
      </c>
      <c r="C42" s="10" t="s">
        <v>123</v>
      </c>
      <c r="D42" s="32">
        <v>0</v>
      </c>
      <c r="E42" s="41">
        <v>0</v>
      </c>
      <c r="F42" s="48">
        <v>0</v>
      </c>
      <c r="G42" s="55">
        <f t="shared" si="4"/>
        <v>0</v>
      </c>
      <c r="H42" s="56">
        <v>0</v>
      </c>
    </row>
    <row r="43" spans="1:14" x14ac:dyDescent="0.25">
      <c r="A43" s="10"/>
      <c r="B43" s="10" t="s">
        <v>95</v>
      </c>
      <c r="C43" s="10" t="s">
        <v>113</v>
      </c>
      <c r="D43" s="32">
        <v>4800</v>
      </c>
      <c r="E43" s="41">
        <v>4800</v>
      </c>
      <c r="F43" s="48">
        <v>4800</v>
      </c>
      <c r="G43" s="55">
        <f t="shared" si="4"/>
        <v>1.2691299191640918E-2</v>
      </c>
      <c r="H43" s="56">
        <f t="shared" si="5"/>
        <v>1</v>
      </c>
    </row>
    <row r="44" spans="1:14" x14ac:dyDescent="0.25">
      <c r="A44" s="10"/>
      <c r="B44" s="10" t="s">
        <v>100</v>
      </c>
      <c r="C44" s="10" t="s">
        <v>129</v>
      </c>
      <c r="D44" s="32">
        <v>720</v>
      </c>
      <c r="E44" s="41">
        <v>1200</v>
      </c>
      <c r="F44" s="48">
        <v>1200</v>
      </c>
      <c r="G44" s="55">
        <f t="shared" si="4"/>
        <v>3.1728247979102295E-3</v>
      </c>
      <c r="H44" s="56">
        <f t="shared" si="5"/>
        <v>1</v>
      </c>
    </row>
    <row r="45" spans="1:14" x14ac:dyDescent="0.25">
      <c r="A45" s="10"/>
      <c r="B45" s="10" t="s">
        <v>101</v>
      </c>
      <c r="C45" s="10" t="s">
        <v>130</v>
      </c>
      <c r="D45" s="32">
        <v>1500</v>
      </c>
      <c r="E45" s="41">
        <v>1500</v>
      </c>
      <c r="F45" s="48">
        <v>1500</v>
      </c>
      <c r="G45" s="55">
        <f t="shared" si="4"/>
        <v>3.9660309973877867E-3</v>
      </c>
      <c r="H45" s="56">
        <f t="shared" si="5"/>
        <v>1</v>
      </c>
    </row>
    <row r="46" spans="1:14" x14ac:dyDescent="0.25">
      <c r="A46" s="10"/>
      <c r="B46" s="10" t="s">
        <v>102</v>
      </c>
      <c r="C46" s="10" t="s">
        <v>131</v>
      </c>
      <c r="D46" s="32">
        <v>240</v>
      </c>
      <c r="E46" s="41">
        <v>66.400000000000006</v>
      </c>
      <c r="F46" s="48">
        <v>66.400000000000006</v>
      </c>
      <c r="G46" s="55">
        <f t="shared" si="4"/>
        <v>1.7556297215103273E-4</v>
      </c>
      <c r="H46" s="56">
        <f t="shared" si="5"/>
        <v>1</v>
      </c>
    </row>
    <row r="47" spans="1:14" x14ac:dyDescent="0.25">
      <c r="A47" s="10"/>
      <c r="B47" s="10" t="s">
        <v>103</v>
      </c>
      <c r="C47" s="10" t="s">
        <v>111</v>
      </c>
      <c r="D47" s="32">
        <v>480</v>
      </c>
      <c r="E47" s="41">
        <v>150</v>
      </c>
      <c r="F47" s="48">
        <v>150</v>
      </c>
      <c r="G47" s="55">
        <f t="shared" si="4"/>
        <v>3.9660309973877869E-4</v>
      </c>
      <c r="H47" s="56">
        <f t="shared" si="5"/>
        <v>1</v>
      </c>
    </row>
    <row r="48" spans="1:14" x14ac:dyDescent="0.25">
      <c r="A48" s="10"/>
      <c r="B48" s="10" t="s">
        <v>104</v>
      </c>
      <c r="C48" s="10" t="s">
        <v>152</v>
      </c>
      <c r="D48" s="32">
        <v>0</v>
      </c>
      <c r="E48" s="41">
        <v>0</v>
      </c>
      <c r="F48" s="48">
        <v>500</v>
      </c>
      <c r="G48" s="55">
        <f t="shared" si="4"/>
        <v>1.3220103324625956E-3</v>
      </c>
      <c r="H48" s="56">
        <v>0</v>
      </c>
    </row>
    <row r="49" spans="1:8" x14ac:dyDescent="0.25">
      <c r="A49" s="10"/>
      <c r="B49" s="10" t="s">
        <v>105</v>
      </c>
      <c r="C49" s="10" t="s">
        <v>151</v>
      </c>
      <c r="D49" s="32">
        <v>0</v>
      </c>
      <c r="E49" s="41">
        <v>19.440000000000001</v>
      </c>
      <c r="F49" s="48">
        <v>19.440000000000001</v>
      </c>
      <c r="G49" s="55">
        <f t="shared" si="4"/>
        <v>5.1399761726145722E-5</v>
      </c>
      <c r="H49" s="56">
        <f t="shared" si="5"/>
        <v>1</v>
      </c>
    </row>
    <row r="50" spans="1:8" x14ac:dyDescent="0.25">
      <c r="A50" s="10"/>
      <c r="B50" s="10" t="s">
        <v>105</v>
      </c>
      <c r="C50" s="10" t="s">
        <v>147</v>
      </c>
      <c r="D50" s="32">
        <v>48000</v>
      </c>
      <c r="E50" s="41">
        <f>47917.47-71.68</f>
        <v>47845.79</v>
      </c>
      <c r="F50" s="48">
        <v>47992.61</v>
      </c>
      <c r="G50" s="55">
        <f t="shared" si="4"/>
        <v>0.12689345260369539</v>
      </c>
      <c r="H50" s="56">
        <f t="shared" si="5"/>
        <v>1.0030686085442417</v>
      </c>
    </row>
    <row r="51" spans="1:8" x14ac:dyDescent="0.25">
      <c r="A51" s="10"/>
      <c r="B51" s="10" t="s">
        <v>106</v>
      </c>
      <c r="C51" s="10" t="s">
        <v>134</v>
      </c>
      <c r="D51" s="32">
        <v>5760</v>
      </c>
      <c r="E51" s="41">
        <v>4850</v>
      </c>
      <c r="F51" s="48">
        <v>5600</v>
      </c>
      <c r="G51" s="55">
        <f t="shared" si="4"/>
        <v>1.4806515723581071E-2</v>
      </c>
      <c r="H51" s="56">
        <f t="shared" si="5"/>
        <v>1.1546391752577319</v>
      </c>
    </row>
    <row r="52" spans="1:8" x14ac:dyDescent="0.25">
      <c r="A52" s="10"/>
      <c r="B52" s="10" t="s">
        <v>121</v>
      </c>
      <c r="C52" s="10" t="s">
        <v>154</v>
      </c>
      <c r="D52" s="32">
        <v>500</v>
      </c>
      <c r="E52" s="41">
        <v>0</v>
      </c>
      <c r="F52" s="48">
        <v>462.69</v>
      </c>
      <c r="G52" s="55">
        <f t="shared" si="4"/>
        <v>1.2233619214542368E-3</v>
      </c>
      <c r="H52" s="56">
        <v>0</v>
      </c>
    </row>
    <row r="53" spans="1:8" x14ac:dyDescent="0.25">
      <c r="A53" s="10"/>
      <c r="B53" s="10" t="s">
        <v>122</v>
      </c>
      <c r="C53" s="10" t="s">
        <v>148</v>
      </c>
      <c r="D53" s="32">
        <v>2400</v>
      </c>
      <c r="E53" s="41">
        <v>0</v>
      </c>
      <c r="F53" s="48">
        <v>2210.2600000000002</v>
      </c>
      <c r="G53" s="55">
        <f t="shared" si="4"/>
        <v>5.8439731148575537E-3</v>
      </c>
      <c r="H53" s="56">
        <v>0</v>
      </c>
    </row>
    <row r="54" spans="1:8" x14ac:dyDescent="0.25">
      <c r="A54" s="10"/>
      <c r="B54" s="10" t="s">
        <v>124</v>
      </c>
      <c r="C54" s="10" t="s">
        <v>149</v>
      </c>
      <c r="D54" s="32">
        <v>9600</v>
      </c>
      <c r="E54" s="41">
        <v>5090.57</v>
      </c>
      <c r="F54" s="48">
        <v>28083.02</v>
      </c>
      <c r="G54" s="55">
        <f t="shared" si="4"/>
        <v>7.4252085213507443E-2</v>
      </c>
      <c r="H54" s="56">
        <f t="shared" si="5"/>
        <v>5.5166749499564887</v>
      </c>
    </row>
    <row r="55" spans="1:8" x14ac:dyDescent="0.25">
      <c r="A55" s="10"/>
      <c r="B55" s="10" t="s">
        <v>125</v>
      </c>
      <c r="C55" s="10" t="s">
        <v>108</v>
      </c>
      <c r="D55" s="32">
        <v>480</v>
      </c>
      <c r="E55" s="41">
        <v>480</v>
      </c>
      <c r="F55" s="48">
        <v>480</v>
      </c>
      <c r="G55" s="55">
        <f t="shared" si="4"/>
        <v>1.2691299191640918E-3</v>
      </c>
      <c r="H55" s="56">
        <f t="shared" si="5"/>
        <v>1</v>
      </c>
    </row>
    <row r="56" spans="1:8" x14ac:dyDescent="0.25">
      <c r="A56" s="10"/>
      <c r="B56" s="10" t="s">
        <v>135</v>
      </c>
      <c r="C56" s="10" t="s">
        <v>150</v>
      </c>
      <c r="D56" s="32">
        <v>7200</v>
      </c>
      <c r="E56" s="41">
        <v>7200</v>
      </c>
      <c r="F56" s="48">
        <v>7200</v>
      </c>
      <c r="G56" s="55">
        <f t="shared" si="4"/>
        <v>1.9036948787461379E-2</v>
      </c>
      <c r="H56" s="56">
        <f t="shared" si="5"/>
        <v>1</v>
      </c>
    </row>
    <row r="57" spans="1:8" x14ac:dyDescent="0.25">
      <c r="A57" s="10"/>
      <c r="B57" s="10" t="s">
        <v>34</v>
      </c>
      <c r="C57" s="10" t="s">
        <v>35</v>
      </c>
      <c r="D57" s="41">
        <v>5000</v>
      </c>
      <c r="E57" s="41">
        <v>4219</v>
      </c>
      <c r="F57" s="48">
        <v>4219</v>
      </c>
      <c r="G57" s="55">
        <f t="shared" si="4"/>
        <v>1.1155123185319383E-2</v>
      </c>
      <c r="H57" s="56">
        <f t="shared" si="5"/>
        <v>1</v>
      </c>
    </row>
    <row r="58" spans="1:8" x14ac:dyDescent="0.25">
      <c r="A58" s="10"/>
      <c r="B58" s="10" t="s">
        <v>36</v>
      </c>
      <c r="C58" s="10" t="s">
        <v>37</v>
      </c>
      <c r="D58" s="41">
        <v>0</v>
      </c>
      <c r="E58" s="41">
        <v>0</v>
      </c>
      <c r="F58" s="48">
        <v>0</v>
      </c>
      <c r="G58" s="55">
        <f t="shared" si="4"/>
        <v>0</v>
      </c>
      <c r="H58" s="56">
        <v>0</v>
      </c>
    </row>
    <row r="59" spans="1:8" x14ac:dyDescent="0.25">
      <c r="A59" s="38" t="s">
        <v>10</v>
      </c>
      <c r="B59" s="38"/>
      <c r="C59" s="38" t="s">
        <v>38</v>
      </c>
      <c r="D59" s="40">
        <f>SUM(D60:D65)</f>
        <v>41767.369999999995</v>
      </c>
      <c r="E59" s="40">
        <f>SUM(E60:E65)</f>
        <v>32637.819999999996</v>
      </c>
      <c r="F59" s="40">
        <f>SUM(F60:F65)</f>
        <v>42652.479999999996</v>
      </c>
      <c r="G59" s="53">
        <f t="shared" si="4"/>
        <v>0.11277403853030842</v>
      </c>
      <c r="H59" s="54">
        <f t="shared" si="5"/>
        <v>1.3068421849253413</v>
      </c>
    </row>
    <row r="60" spans="1:8" x14ac:dyDescent="0.25">
      <c r="A60" s="12"/>
      <c r="B60" s="10" t="s">
        <v>39</v>
      </c>
      <c r="C60" s="13" t="s">
        <v>44</v>
      </c>
      <c r="D60" s="32">
        <v>4000</v>
      </c>
      <c r="E60" s="41">
        <v>9525.7999999999993</v>
      </c>
      <c r="F60" s="48">
        <v>12209.5</v>
      </c>
      <c r="G60" s="55">
        <f t="shared" si="4"/>
        <v>3.2282170308404121E-2</v>
      </c>
      <c r="H60" s="57">
        <f t="shared" si="5"/>
        <v>1.2817296185097315</v>
      </c>
    </row>
    <row r="61" spans="1:8" x14ac:dyDescent="0.25">
      <c r="A61" s="10"/>
      <c r="B61" s="10" t="s">
        <v>40</v>
      </c>
      <c r="C61" s="13" t="s">
        <v>46</v>
      </c>
      <c r="D61" s="32">
        <v>2000</v>
      </c>
      <c r="E61" s="41">
        <v>0</v>
      </c>
      <c r="F61" s="48">
        <v>0</v>
      </c>
      <c r="G61" s="55">
        <f t="shared" si="4"/>
        <v>0</v>
      </c>
      <c r="H61" s="57">
        <v>0</v>
      </c>
    </row>
    <row r="62" spans="1:8" x14ac:dyDescent="0.25">
      <c r="A62" s="11"/>
      <c r="B62" s="10" t="s">
        <v>41</v>
      </c>
      <c r="C62" s="13" t="s">
        <v>47</v>
      </c>
      <c r="D62" s="32">
        <v>18767.37</v>
      </c>
      <c r="E62" s="41">
        <f>15544.47-1500</f>
        <v>14044.47</v>
      </c>
      <c r="F62" s="48">
        <f>15016.17+369.26</f>
        <v>15385.43</v>
      </c>
      <c r="G62" s="55">
        <f t="shared" si="4"/>
        <v>4.0679394858759987E-2</v>
      </c>
      <c r="H62" s="57">
        <f t="shared" si="5"/>
        <v>1.0954795730988782</v>
      </c>
    </row>
    <row r="63" spans="1:8" x14ac:dyDescent="0.25">
      <c r="A63" s="11" t="s">
        <v>153</v>
      </c>
      <c r="B63" s="10" t="s">
        <v>42</v>
      </c>
      <c r="C63" s="13" t="s">
        <v>48</v>
      </c>
      <c r="D63" s="32">
        <v>3000</v>
      </c>
      <c r="E63" s="41">
        <f>1305.44+62.11</f>
        <v>1367.55</v>
      </c>
      <c r="F63" s="48">
        <v>1757.55</v>
      </c>
      <c r="G63" s="55">
        <f t="shared" si="4"/>
        <v>4.6469985196392703E-3</v>
      </c>
      <c r="H63" s="57">
        <f t="shared" si="5"/>
        <v>1.2851815290117363</v>
      </c>
    </row>
    <row r="64" spans="1:8" x14ac:dyDescent="0.25">
      <c r="A64" s="10"/>
      <c r="B64" s="10" t="s">
        <v>43</v>
      </c>
      <c r="C64" s="13" t="s">
        <v>49</v>
      </c>
      <c r="D64" s="32">
        <v>14000</v>
      </c>
      <c r="E64" s="41">
        <v>7700</v>
      </c>
      <c r="F64" s="48">
        <v>13300</v>
      </c>
      <c r="G64" s="55">
        <f t="shared" si="4"/>
        <v>3.5165474843505046E-2</v>
      </c>
      <c r="H64" s="57">
        <f t="shared" si="5"/>
        <v>1.7272727272727273</v>
      </c>
    </row>
    <row r="65" spans="1:11" x14ac:dyDescent="0.25">
      <c r="A65" s="11"/>
      <c r="B65" s="10" t="s">
        <v>45</v>
      </c>
      <c r="C65" s="13" t="s">
        <v>50</v>
      </c>
      <c r="D65" s="32">
        <v>0</v>
      </c>
      <c r="E65" s="41">
        <v>0</v>
      </c>
      <c r="F65" s="48">
        <v>0</v>
      </c>
      <c r="G65" s="55">
        <f t="shared" si="4"/>
        <v>0</v>
      </c>
      <c r="H65" s="57">
        <v>0</v>
      </c>
    </row>
    <row r="66" spans="1:11" x14ac:dyDescent="0.25">
      <c r="A66" s="38" t="s">
        <v>12</v>
      </c>
      <c r="B66" s="38"/>
      <c r="C66" s="38" t="s">
        <v>51</v>
      </c>
      <c r="D66" s="40">
        <f>SUM(D67:D69)</f>
        <v>3500</v>
      </c>
      <c r="E66" s="40">
        <f>SUM(E67:E69)</f>
        <v>529</v>
      </c>
      <c r="F66" s="40">
        <f>SUM(F67:F69)</f>
        <v>529</v>
      </c>
      <c r="G66" s="53">
        <f t="shared" si="4"/>
        <v>1.3986869317454262E-3</v>
      </c>
      <c r="H66" s="54">
        <f t="shared" si="5"/>
        <v>1</v>
      </c>
      <c r="K66" s="49"/>
    </row>
    <row r="67" spans="1:11" x14ac:dyDescent="0.25">
      <c r="A67" s="10"/>
      <c r="B67" s="10" t="s">
        <v>52</v>
      </c>
      <c r="C67" s="13" t="s">
        <v>53</v>
      </c>
      <c r="D67" s="32">
        <v>1500</v>
      </c>
      <c r="E67" s="41">
        <v>0</v>
      </c>
      <c r="F67" s="48">
        <v>0</v>
      </c>
      <c r="G67" s="55">
        <f t="shared" si="4"/>
        <v>0</v>
      </c>
      <c r="H67" s="56">
        <v>0</v>
      </c>
    </row>
    <row r="68" spans="1:11" x14ac:dyDescent="0.25">
      <c r="A68" s="10"/>
      <c r="B68" s="10" t="s">
        <v>54</v>
      </c>
      <c r="C68" s="13" t="s">
        <v>55</v>
      </c>
      <c r="D68" s="32">
        <v>1000</v>
      </c>
      <c r="E68" s="41">
        <v>529</v>
      </c>
      <c r="F68" s="48">
        <v>529</v>
      </c>
      <c r="G68" s="55">
        <f t="shared" si="4"/>
        <v>1.3986869317454262E-3</v>
      </c>
      <c r="H68" s="56">
        <f t="shared" si="5"/>
        <v>1</v>
      </c>
    </row>
    <row r="69" spans="1:11" x14ac:dyDescent="0.25">
      <c r="A69" s="10"/>
      <c r="B69" s="10" t="s">
        <v>56</v>
      </c>
      <c r="C69" s="13" t="s">
        <v>58</v>
      </c>
      <c r="D69" s="32">
        <v>1000</v>
      </c>
      <c r="E69" s="41">
        <v>0</v>
      </c>
      <c r="F69" s="48">
        <v>0</v>
      </c>
      <c r="G69" s="55">
        <f t="shared" si="4"/>
        <v>0</v>
      </c>
      <c r="H69" s="56">
        <v>0</v>
      </c>
    </row>
    <row r="70" spans="1:11" x14ac:dyDescent="0.25">
      <c r="A70" s="38" t="s">
        <v>13</v>
      </c>
      <c r="B70" s="38"/>
      <c r="C70" s="38" t="s">
        <v>59</v>
      </c>
      <c r="D70" s="18">
        <f>SUM(D71:D72)</f>
        <v>92.91</v>
      </c>
      <c r="E70" s="18">
        <f>SUM(E71:E72)</f>
        <v>689.04</v>
      </c>
      <c r="F70" s="18">
        <f>SUM(F71:F72)</f>
        <v>1492.17</v>
      </c>
      <c r="G70" s="53">
        <f t="shared" si="4"/>
        <v>3.9453283155814227E-3</v>
      </c>
      <c r="H70" s="54">
        <f t="shared" si="5"/>
        <v>2.1655781957506099</v>
      </c>
    </row>
    <row r="71" spans="1:11" x14ac:dyDescent="0.25">
      <c r="A71" s="10"/>
      <c r="B71" s="10" t="s">
        <v>60</v>
      </c>
      <c r="C71" s="10" t="s">
        <v>61</v>
      </c>
      <c r="D71" s="32">
        <v>0</v>
      </c>
      <c r="E71" s="41">
        <v>0</v>
      </c>
      <c r="F71" s="48">
        <v>0</v>
      </c>
      <c r="G71" s="55">
        <f t="shared" si="4"/>
        <v>0</v>
      </c>
      <c r="H71" s="56">
        <v>0</v>
      </c>
    </row>
    <row r="72" spans="1:11" x14ac:dyDescent="0.25">
      <c r="A72" s="10"/>
      <c r="B72" s="10" t="s">
        <v>62</v>
      </c>
      <c r="C72" s="10" t="s">
        <v>63</v>
      </c>
      <c r="D72" s="32">
        <v>92.91</v>
      </c>
      <c r="E72" s="41">
        <v>689.04</v>
      </c>
      <c r="F72" s="48">
        <v>1492.17</v>
      </c>
      <c r="G72" s="55">
        <f t="shared" si="4"/>
        <v>3.9453283155814227E-3</v>
      </c>
      <c r="H72" s="56">
        <f t="shared" si="5"/>
        <v>2.1655781957506099</v>
      </c>
    </row>
    <row r="73" spans="1:11" x14ac:dyDescent="0.25">
      <c r="A73" s="38" t="s">
        <v>15</v>
      </c>
      <c r="B73" s="38"/>
      <c r="C73" s="38" t="s">
        <v>64</v>
      </c>
      <c r="D73" s="18">
        <f>SUM(D74:D76)</f>
        <v>76899.72</v>
      </c>
      <c r="E73" s="18">
        <f>SUM(E74:E76)</f>
        <v>66233.289999999994</v>
      </c>
      <c r="F73" s="18">
        <f>SUM(F74:F76)</f>
        <v>107051.47</v>
      </c>
      <c r="G73" s="53">
        <f t="shared" si="4"/>
        <v>0.28304629889061916</v>
      </c>
      <c r="H73" s="54">
        <f t="shared" si="5"/>
        <v>1.6162789135191686</v>
      </c>
    </row>
    <row r="74" spans="1:11" x14ac:dyDescent="0.25">
      <c r="A74" s="10"/>
      <c r="B74" s="10" t="s">
        <v>65</v>
      </c>
      <c r="C74" s="10" t="s">
        <v>66</v>
      </c>
      <c r="D74" s="32">
        <f>67399.72+1500</f>
        <v>68899.72</v>
      </c>
      <c r="E74" s="41">
        <v>60272.95</v>
      </c>
      <c r="F74" s="48">
        <v>97093.22</v>
      </c>
      <c r="G74" s="55">
        <f t="shared" si="4"/>
        <v>0.2567164801041279</v>
      </c>
      <c r="H74" s="56">
        <f t="shared" si="5"/>
        <v>1.6108921166128423</v>
      </c>
    </row>
    <row r="75" spans="1:11" x14ac:dyDescent="0.25">
      <c r="A75" s="10"/>
      <c r="B75" s="10" t="s">
        <v>67</v>
      </c>
      <c r="C75" s="10" t="s">
        <v>68</v>
      </c>
      <c r="D75" s="32">
        <v>8000</v>
      </c>
      <c r="E75" s="41">
        <f>5795.04+165.3</f>
        <v>5960.34</v>
      </c>
      <c r="F75" s="48">
        <v>9694.25</v>
      </c>
      <c r="G75" s="55">
        <f t="shared" si="4"/>
        <v>2.5631797330951035E-2</v>
      </c>
      <c r="H75" s="56">
        <f t="shared" si="5"/>
        <v>1.6264592288359387</v>
      </c>
    </row>
    <row r="76" spans="1:11" x14ac:dyDescent="0.25">
      <c r="A76" s="11"/>
      <c r="B76" s="10" t="s">
        <v>69</v>
      </c>
      <c r="C76" s="10" t="s">
        <v>70</v>
      </c>
      <c r="D76" s="32">
        <v>0</v>
      </c>
      <c r="E76" s="41">
        <v>0</v>
      </c>
      <c r="F76" s="48">
        <v>264</v>
      </c>
      <c r="G76" s="55">
        <f t="shared" si="4"/>
        <v>6.9802145554025054E-4</v>
      </c>
      <c r="H76" s="56">
        <v>0</v>
      </c>
    </row>
    <row r="77" spans="1:11" x14ac:dyDescent="0.25">
      <c r="A77" s="38" t="s">
        <v>17</v>
      </c>
      <c r="B77" s="38"/>
      <c r="C77" s="38" t="s">
        <v>71</v>
      </c>
      <c r="D77" s="40">
        <v>1000</v>
      </c>
      <c r="E77" s="40">
        <v>0</v>
      </c>
      <c r="F77" s="39">
        <v>0</v>
      </c>
      <c r="G77" s="53">
        <f t="shared" si="4"/>
        <v>0</v>
      </c>
      <c r="H77" s="54">
        <v>0</v>
      </c>
    </row>
    <row r="78" spans="1:11" x14ac:dyDescent="0.25">
      <c r="A78" s="38" t="s">
        <v>72</v>
      </c>
      <c r="B78" s="38"/>
      <c r="C78" s="38" t="s">
        <v>73</v>
      </c>
      <c r="D78" s="40">
        <v>0</v>
      </c>
      <c r="E78" s="40">
        <v>0</v>
      </c>
      <c r="F78" s="39">
        <v>0</v>
      </c>
      <c r="G78" s="53">
        <f t="shared" si="4"/>
        <v>0</v>
      </c>
      <c r="H78" s="54">
        <v>0</v>
      </c>
    </row>
    <row r="79" spans="1:11" x14ac:dyDescent="0.25">
      <c r="A79" s="44" t="s">
        <v>75</v>
      </c>
      <c r="B79" s="45"/>
      <c r="C79" s="43" t="s">
        <v>107</v>
      </c>
      <c r="D79" s="40">
        <v>6300</v>
      </c>
      <c r="E79" s="40">
        <v>9195.82</v>
      </c>
      <c r="F79" s="39">
        <v>15326.37</v>
      </c>
      <c r="G79" s="53">
        <f t="shared" si="4"/>
        <v>4.052323899828951E-2</v>
      </c>
      <c r="H79" s="54">
        <f t="shared" si="5"/>
        <v>1.666667029150201</v>
      </c>
    </row>
    <row r="80" spans="1:11" ht="15.75" x14ac:dyDescent="0.25">
      <c r="A80" s="64"/>
      <c r="B80" s="65"/>
      <c r="C80" s="37" t="s">
        <v>74</v>
      </c>
      <c r="D80" s="50">
        <f>SUM(D18,D22,D59,D66,D70,D73,D77:D78)</f>
        <v>319000</v>
      </c>
      <c r="E80" s="50">
        <f>SUM(E18,E22,E59,E66,E70,E73,E77:E79)</f>
        <v>286440.54000000004</v>
      </c>
      <c r="F80" s="50">
        <f>SUM(F18,F22,F59,F66,F70,F73,F77:F79)</f>
        <v>378211.87</v>
      </c>
      <c r="G80" s="51">
        <f t="shared" si="4"/>
        <v>1</v>
      </c>
      <c r="H80" s="52">
        <f t="shared" si="5"/>
        <v>1.3203852708837931</v>
      </c>
    </row>
    <row r="81" spans="1:8" x14ac:dyDescent="0.25">
      <c r="A81" s="11"/>
      <c r="B81" s="11"/>
      <c r="C81" s="12"/>
      <c r="D81" s="11"/>
      <c r="E81" s="11"/>
      <c r="F81" s="47"/>
      <c r="G81" s="11"/>
      <c r="H81" s="11"/>
    </row>
    <row r="82" spans="1:8" ht="18.75" x14ac:dyDescent="0.25">
      <c r="A82" s="2"/>
    </row>
    <row r="83" spans="1:8" ht="18.75" x14ac:dyDescent="0.25">
      <c r="A83" s="2"/>
    </row>
  </sheetData>
  <mergeCells count="16">
    <mergeCell ref="A80:B80"/>
    <mergeCell ref="G2:G4"/>
    <mergeCell ref="A15:A17"/>
    <mergeCell ref="B15:B17"/>
    <mergeCell ref="C15:C17"/>
    <mergeCell ref="D15:D17"/>
    <mergeCell ref="E15:E17"/>
    <mergeCell ref="F15:F17"/>
    <mergeCell ref="G15:G17"/>
    <mergeCell ref="A2:A4"/>
    <mergeCell ref="B2:B4"/>
    <mergeCell ref="C2:C4"/>
    <mergeCell ref="D2:D4"/>
    <mergeCell ref="E2:E4"/>
    <mergeCell ref="F2:F4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Korisnik</cp:lastModifiedBy>
  <cp:lastPrinted>2024-12-10T10:16:19Z</cp:lastPrinted>
  <dcterms:created xsi:type="dcterms:W3CDTF">2015-06-05T18:17:20Z</dcterms:created>
  <dcterms:modified xsi:type="dcterms:W3CDTF">2026-03-02T11:39:58Z</dcterms:modified>
</cp:coreProperties>
</file>